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rt1_Coal Output &amp; CMM emissi" sheetId="1" r:id="rId4"/>
    <sheet state="visible" name="Chart2_Coal production by type" sheetId="2" r:id="rId5"/>
    <sheet state="visible" name="Chart3_CMM emission growth" sheetId="3" r:id="rId6"/>
    <sheet state="visible" name="Chart4_CMM Estimates Comparison" sheetId="4" r:id="rId7"/>
    <sheet state="visible" name="Chart5_CMM underreporting" sheetId="5" r:id="rId8"/>
    <sheet state="visible" name="Chart6_Estimated CMM emissions " sheetId="6" r:id="rId9"/>
  </sheets>
  <definedNames>
    <definedName name="_xlchart.v1.1">#REF!</definedName>
    <definedName name="_xlchart.v1.0">#REF!</definedName>
  </definedNames>
  <calcPr/>
</workbook>
</file>

<file path=xl/sharedStrings.xml><?xml version="1.0" encoding="utf-8"?>
<sst xmlns="http://schemas.openxmlformats.org/spreadsheetml/2006/main" count="85" uniqueCount="77">
  <si>
    <t>Indonesia's Coal Production and CMM Emissions</t>
  </si>
  <si>
    <t>Year</t>
  </si>
  <si>
    <t>Coal Production (Mt)</t>
  </si>
  <si>
    <t>Coal annual growth</t>
  </si>
  <si>
    <t>Reported CMM emissions (kt CH4)</t>
  </si>
  <si>
    <t>Reported CMM emissions (MtCO2e)</t>
  </si>
  <si>
    <t>CMM annual growth</t>
  </si>
  <si>
    <r>
      <rPr/>
      <t xml:space="preserve">Estimated CMM emissions (ktCH4) </t>
    </r>
    <r>
      <rPr>
        <color rgb="FF1155CC"/>
        <u/>
      </rPr>
      <t>using Avg EF</t>
    </r>
    <r>
      <rPr/>
      <t xml:space="preserve"> + </t>
    </r>
    <r>
      <rPr>
        <color rgb="FF1155CC"/>
        <u/>
      </rPr>
      <t>UG mines</t>
    </r>
    <r>
      <rPr/>
      <t xml:space="preserve"> in 2024</t>
    </r>
  </si>
  <si>
    <r>
      <rPr/>
      <t xml:space="preserve">Estimated CMM emissions </t>
    </r>
    <r>
      <rPr>
        <color rgb="FF1155CC"/>
        <u/>
      </rPr>
      <t>using AR6 100-yr GWP</t>
    </r>
    <r>
      <rPr/>
      <t xml:space="preserve"> (MtCO2e)</t>
    </r>
  </si>
  <si>
    <t>Indonesia's Coal Production by Coal Type</t>
  </si>
  <si>
    <t>Source: U.S. Energy Information Administration (EIA)</t>
  </si>
  <si>
    <t>Anthracite</t>
  </si>
  <si>
    <t>Metallurgical coal</t>
  </si>
  <si>
    <t>Bituminous</t>
  </si>
  <si>
    <t>Subbituminous</t>
  </si>
  <si>
    <t>Lignite</t>
  </si>
  <si>
    <t>Total</t>
  </si>
  <si>
    <t>Indonesia's Energy Sector Emission Change</t>
  </si>
  <si>
    <t>Source: Indonesia's Third Biennial Update Report (BUR)</t>
  </si>
  <si>
    <t>Emissions</t>
  </si>
  <si>
    <t>Emission change (%)</t>
  </si>
  <si>
    <t>Fuel Combustion</t>
  </si>
  <si>
    <t>Energy Industries</t>
  </si>
  <si>
    <t>Manufacturing Industries</t>
  </si>
  <si>
    <t>Transportation</t>
  </si>
  <si>
    <t>Other sectors</t>
  </si>
  <si>
    <t>Non-Specified</t>
  </si>
  <si>
    <t>Fugitive</t>
  </si>
  <si>
    <t>Fugitive solid fuel mining</t>
  </si>
  <si>
    <t>Fugitive oil/gas</t>
  </si>
  <si>
    <t>1A Fuel Combustion</t>
  </si>
  <si>
    <t>1A1 Energy Industries</t>
  </si>
  <si>
    <t>1A2 Manufacturing Industries</t>
  </si>
  <si>
    <t>1A3 Transportation</t>
  </si>
  <si>
    <t>1A4 Other sectors</t>
  </si>
  <si>
    <t>1A5 Non-Specified</t>
  </si>
  <si>
    <t>1B Fugitive Emissions</t>
  </si>
  <si>
    <t>1B1 Fugitive solid fuel mining</t>
  </si>
  <si>
    <t>1B2 Fugitive oil/gas</t>
  </si>
  <si>
    <t>CMM Emission Estimate Comparison</t>
  </si>
  <si>
    <t>Source</t>
  </si>
  <si>
    <t>Coal output (Mt)</t>
  </si>
  <si>
    <t>Methane emission (ktCH4)</t>
  </si>
  <si>
    <t>Comparison with UNFCCC</t>
  </si>
  <si>
    <t>Reported to UNFCCC (2019)</t>
  </si>
  <si>
    <t>Shen et al (2020)</t>
  </si>
  <si>
    <t>2018-2020</t>
  </si>
  <si>
    <t>GEM (2022)</t>
  </si>
  <si>
    <t>CMM Underreporting</t>
  </si>
  <si>
    <t>Estimated CMM emissions (2024)</t>
  </si>
  <si>
    <t>value (kt CH4)</t>
  </si>
  <si>
    <t>Reported surface CMM emissions (2019)</t>
  </si>
  <si>
    <t>Revising emission factors</t>
  </si>
  <si>
    <t>Coal production increase</t>
  </si>
  <si>
    <t>New underground mines</t>
  </si>
  <si>
    <t>New underground mines emissions</t>
  </si>
  <si>
    <t>Mine-1</t>
  </si>
  <si>
    <t>Mine-2</t>
  </si>
  <si>
    <t>Capacity (Mt/yr)</t>
  </si>
  <si>
    <t>Mining depth (m)</t>
  </si>
  <si>
    <t>180 - 410</t>
  </si>
  <si>
    <t>440-650</t>
  </si>
  <si>
    <t>Mining EF (m3/t)</t>
  </si>
  <si>
    <t>Post-mining EF (m3/t)</t>
  </si>
  <si>
    <t>CMM emissions (kt CH4)</t>
  </si>
  <si>
    <t>Total CMM emissions</t>
  </si>
  <si>
    <t>Estimated CMM Emissions (2024)</t>
  </si>
  <si>
    <t>Surface mine coal production (Mt)</t>
  </si>
  <si>
    <t>Underground mine coal production (Mt)</t>
  </si>
  <si>
    <t>Surface CMM 
(kt CH4)</t>
  </si>
  <si>
    <t>Underground CMM (kt CH4)</t>
  </si>
  <si>
    <t>Surface CMM 
(MtCO2e)</t>
  </si>
  <si>
    <t>Underground CMM (MtCO2e)</t>
  </si>
  <si>
    <t>Reported CMM emissions (2019)</t>
  </si>
  <si>
    <t>Wildfire's emissions in 2022</t>
  </si>
  <si>
    <t>Surface CMM (MtCO2e)</t>
  </si>
  <si>
    <t>Other (MtCO2e)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</si>
</sst>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7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u/>
      <color rgb="FF0000FF"/>
    </font>
    <font>
      <color rgb="FF999999"/>
      <name val="Arial"/>
      <scheme val="minor"/>
    </font>
    <font>
      <sz val="11.0"/>
      <color rgb="FF000000"/>
      <name val="Arial"/>
    </font>
    <font>
      <color rgb="FF000000"/>
      <name val="Arial"/>
      <scheme val="minor"/>
    </font>
    <font>
      <color rgb="FFFF0000"/>
      <name val="Arial"/>
      <scheme val="minor"/>
    </font>
    <font>
      <sz val="10.0"/>
      <color theme="1"/>
      <name val="Arial"/>
      <scheme val="minor"/>
    </font>
    <font>
      <u/>
      <sz val="10.0"/>
      <color rgb="FF0000FF"/>
    </font>
    <font>
      <b/>
      <sz val="10.0"/>
      <color rgb="FF000000"/>
      <name val="Arial"/>
      <scheme val="minor"/>
    </font>
    <font>
      <u/>
      <sz val="10.0"/>
      <color rgb="FF0000FF"/>
    </font>
    <font>
      <color rgb="FF000000"/>
      <name val="Arial"/>
    </font>
    <font>
      <u/>
      <color rgb="FF0000FF"/>
      <name val="Arial"/>
    </font>
    <font>
      <b/>
      <color theme="1"/>
      <name val="Arial"/>
      <scheme val="minor"/>
    </font>
    <font>
      <u/>
      <color rgb="FF0000FF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vertical="center"/>
    </xf>
    <xf borderId="1" fillId="2" fontId="2" numFmtId="0" xfId="0" applyAlignment="1" applyBorder="1" applyFill="1" applyFont="1">
      <alignment readingOrder="0" vertical="center"/>
    </xf>
    <xf borderId="1" fillId="2" fontId="3" numFmtId="0" xfId="0" applyAlignment="1" applyBorder="1" applyFont="1">
      <alignment readingOrder="0" shrinkToFit="0" vertical="center" wrapText="1"/>
    </xf>
    <xf borderId="1" fillId="2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readingOrder="0"/>
    </xf>
    <xf borderId="1" fillId="0" fontId="2" numFmtId="1" xfId="0" applyAlignment="1" applyBorder="1" applyFont="1" applyNumberFormat="1">
      <alignment readingOrder="0"/>
    </xf>
    <xf borderId="1" fillId="0" fontId="4" numFmtId="10" xfId="0" applyAlignment="1" applyBorder="1" applyFont="1" applyNumberFormat="1">
      <alignment readingOrder="0"/>
    </xf>
    <xf borderId="1" fillId="0" fontId="2" numFmtId="1" xfId="0" applyBorder="1" applyFont="1" applyNumberFormat="1"/>
    <xf borderId="1" fillId="0" fontId="2" numFmtId="164" xfId="0" applyBorder="1" applyFont="1" applyNumberFormat="1"/>
    <xf borderId="1" fillId="0" fontId="4" numFmtId="10" xfId="0" applyBorder="1" applyFont="1" applyNumberFormat="1"/>
    <xf borderId="1" fillId="0" fontId="2" numFmtId="3" xfId="0" applyAlignment="1" applyBorder="1" applyFont="1" applyNumberFormat="1">
      <alignment readingOrder="0"/>
    </xf>
    <xf borderId="0" fillId="0" fontId="5" numFmtId="0" xfId="0" applyFont="1"/>
    <xf borderId="0" fillId="0" fontId="2" numFmtId="10" xfId="0" applyFont="1" applyNumberFormat="1"/>
    <xf borderId="1" fillId="0" fontId="4" numFmtId="0" xfId="0" applyBorder="1" applyFont="1"/>
    <xf borderId="1" fillId="0" fontId="6" numFmtId="0" xfId="0" applyAlignment="1" applyBorder="1" applyFont="1">
      <alignment readingOrder="0"/>
    </xf>
    <xf borderId="1" fillId="0" fontId="6" numFmtId="1" xfId="0" applyAlignment="1" applyBorder="1" applyFont="1" applyNumberFormat="1">
      <alignment readingOrder="0"/>
    </xf>
    <xf borderId="1" fillId="0" fontId="7" numFmtId="1" xfId="0" applyBorder="1" applyFont="1" applyNumberFormat="1"/>
    <xf borderId="1" fillId="0" fontId="6" numFmtId="3" xfId="0" applyAlignment="1" applyBorder="1" applyFont="1" applyNumberFormat="1">
      <alignment readingOrder="0"/>
    </xf>
    <xf borderId="0" fillId="0" fontId="7" numFmtId="0" xfId="0" applyAlignment="1" applyFont="1">
      <alignment readingOrder="0"/>
    </xf>
    <xf borderId="0" fillId="0" fontId="7" numFmtId="1" xfId="0" applyFont="1" applyNumberFormat="1"/>
    <xf borderId="0" fillId="0" fontId="7" numFmtId="0" xfId="0" applyFont="1"/>
    <xf borderId="0" fillId="0" fontId="2" numFmtId="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8" numFmtId="1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0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/>
    </xf>
    <xf borderId="1" fillId="3" fontId="8" numFmtId="0" xfId="0" applyAlignment="1" applyBorder="1" applyFill="1" applyFont="1">
      <alignment readingOrder="0"/>
    </xf>
    <xf borderId="1" fillId="3" fontId="8" numFmtId="1" xfId="0" applyAlignment="1" applyBorder="1" applyFont="1" applyNumberFormat="1">
      <alignment readingOrder="0"/>
    </xf>
    <xf borderId="2" fillId="3" fontId="0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readingOrder="0"/>
    </xf>
    <xf borderId="1" fillId="0" fontId="8" numFmtId="164" xfId="0" applyAlignment="1" applyBorder="1" applyFont="1" applyNumberFormat="1">
      <alignment readingOrder="0"/>
    </xf>
    <xf borderId="1" fillId="0" fontId="0" numFmtId="164" xfId="0" applyAlignment="1" applyBorder="1" applyFont="1" applyNumberFormat="1">
      <alignment horizontal="right" readingOrder="0" shrinkToFit="0" vertical="bottom" wrapText="0"/>
    </xf>
    <xf borderId="1" fillId="0" fontId="0" numFmtId="0" xfId="0" applyAlignment="1" applyBorder="1" applyFont="1">
      <alignment horizontal="right" readingOrder="0" shrinkToFit="0" vertical="bottom" wrapText="0"/>
    </xf>
    <xf borderId="0" fillId="0" fontId="8" numFmtId="0" xfId="0" applyFont="1"/>
    <xf borderId="0" fillId="0" fontId="1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1" fillId="3" fontId="0" numFmtId="0" xfId="0" applyAlignment="1" applyBorder="1" applyFont="1">
      <alignment readingOrder="0" shrinkToFit="0" vertical="bottom" wrapText="0"/>
    </xf>
    <xf borderId="3" fillId="3" fontId="0" numFmtId="0" xfId="0" applyAlignment="1" applyBorder="1" applyFont="1">
      <alignment readingOrder="0" shrinkToFit="0" vertical="bottom" wrapText="0"/>
    </xf>
    <xf borderId="4" fillId="0" fontId="0" numFmtId="0" xfId="0" applyAlignment="1" applyBorder="1" applyFont="1">
      <alignment readingOrder="0" shrinkToFit="0" vertical="bottom" wrapText="0"/>
    </xf>
    <xf borderId="2" fillId="4" fontId="0" numFmtId="0" xfId="0" applyAlignment="1" applyBorder="1" applyFill="1" applyFont="1">
      <alignment readingOrder="0" shrinkToFit="0" vertical="bottom" wrapText="0"/>
    </xf>
    <xf borderId="1" fillId="4" fontId="0" numFmtId="0" xfId="0" applyAlignment="1" applyBorder="1" applyFont="1">
      <alignment readingOrder="0" shrinkToFit="0" vertical="bottom" wrapText="0"/>
    </xf>
    <xf borderId="1" fillId="0" fontId="0" numFmtId="3" xfId="0" applyAlignment="1" applyBorder="1" applyFont="1" applyNumberFormat="1">
      <alignment readingOrder="0" shrinkToFit="0" vertical="bottom" wrapText="0"/>
    </xf>
    <xf borderId="1" fillId="0" fontId="0" numFmtId="0" xfId="0" applyAlignment="1" applyBorder="1" applyFont="1">
      <alignment readingOrder="0" shrinkToFit="0" vertical="bottom" wrapText="0"/>
    </xf>
    <xf borderId="3" fillId="0" fontId="0" numFmtId="3" xfId="0" applyAlignment="1" applyBorder="1" applyFont="1" applyNumberFormat="1">
      <alignment readingOrder="0" shrinkToFit="0" vertical="bottom" wrapText="0"/>
    </xf>
    <xf borderId="4" fillId="0" fontId="0" numFmtId="0" xfId="0" applyAlignment="1" applyBorder="1" applyFont="1">
      <alignment horizontal="right" readingOrder="0" shrinkToFit="0" vertical="bottom" wrapText="0"/>
    </xf>
    <xf borderId="2" fillId="0" fontId="0" numFmtId="0" xfId="0" applyAlignment="1" applyBorder="1" applyFont="1">
      <alignment horizontal="right" readingOrder="0" shrinkToFit="0" vertical="bottom" wrapText="0"/>
    </xf>
    <xf borderId="1" fillId="0" fontId="0" numFmtId="9" xfId="0" applyAlignment="1" applyBorder="1" applyFont="1" applyNumberFormat="1">
      <alignment horizontal="right" readingOrder="0" shrinkToFit="0" vertical="bottom" wrapText="0"/>
    </xf>
    <xf borderId="0" fillId="0" fontId="1" numFmtId="0" xfId="0" applyAlignment="1" applyFont="1">
      <alignment readingOrder="0"/>
    </xf>
    <xf borderId="1" fillId="2" fontId="12" numFmtId="0" xfId="0" applyAlignment="1" applyBorder="1" applyFont="1">
      <alignment readingOrder="0" shrinkToFit="0" vertical="bottom" wrapText="0"/>
    </xf>
    <xf borderId="2" fillId="2" fontId="12" numFmtId="0" xfId="0" applyAlignment="1" applyBorder="1" applyFont="1">
      <alignment readingOrder="0" shrinkToFit="0" vertical="bottom" wrapText="0"/>
    </xf>
    <xf borderId="5" fillId="0" fontId="13" numFmtId="0" xfId="0" applyAlignment="1" applyBorder="1" applyFont="1">
      <alignment readingOrder="0" shrinkToFit="0" vertical="bottom" wrapText="0"/>
    </xf>
    <xf borderId="6" fillId="0" fontId="12" numFmtId="0" xfId="0" applyAlignment="1" applyBorder="1" applyFont="1">
      <alignment horizontal="right" readingOrder="0" shrinkToFit="0" vertical="bottom" wrapText="0"/>
    </xf>
    <xf borderId="6" fillId="0" fontId="12" numFmtId="3" xfId="0" applyAlignment="1" applyBorder="1" applyFont="1" applyNumberFormat="1">
      <alignment readingOrder="0" shrinkToFit="0" vertical="bottom" wrapText="0"/>
    </xf>
    <xf borderId="6" fillId="0" fontId="12" numFmtId="164" xfId="0" applyAlignment="1" applyBorder="1" applyFont="1" applyNumberFormat="1">
      <alignment readingOrder="0" shrinkToFit="0" vertical="bottom" wrapText="0"/>
    </xf>
    <xf borderId="1" fillId="0" fontId="12" numFmtId="3" xfId="0" applyAlignment="1" applyBorder="1" applyFont="1" applyNumberFormat="1">
      <alignment readingOrder="0" shrinkToFit="0" vertical="bottom" wrapText="0"/>
    </xf>
    <xf borderId="0" fillId="0" fontId="12" numFmtId="3" xfId="0" applyAlignment="1" applyFont="1" applyNumberFormat="1">
      <alignment readingOrder="0" shrinkToFit="0" vertical="bottom" wrapText="0"/>
    </xf>
    <xf borderId="0" fillId="0" fontId="2" numFmtId="4" xfId="0" applyFont="1" applyNumberFormat="1"/>
    <xf borderId="0" fillId="0" fontId="2" numFmtId="0" xfId="0" applyAlignment="1" applyFont="1">
      <alignment readingOrder="0"/>
    </xf>
    <xf borderId="0" fillId="0" fontId="14" numFmtId="0" xfId="0" applyAlignment="1" applyFont="1">
      <alignment readingOrder="0"/>
    </xf>
    <xf borderId="1" fillId="2" fontId="14" numFmtId="0" xfId="0" applyAlignment="1" applyBorder="1" applyFont="1">
      <alignment readingOrder="0"/>
    </xf>
    <xf borderId="1" fillId="2" fontId="2" numFmtId="0" xfId="0" applyAlignment="1" applyBorder="1" applyFont="1">
      <alignment readingOrder="0"/>
    </xf>
    <xf borderId="1" fillId="0" fontId="15" numFmtId="0" xfId="0" applyAlignment="1" applyBorder="1" applyFont="1">
      <alignment readingOrder="0"/>
    </xf>
    <xf borderId="0" fillId="2" fontId="14" numFmtId="0" xfId="0" applyAlignment="1" applyFont="1">
      <alignment readingOrder="0"/>
    </xf>
    <xf borderId="0" fillId="2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0" fontId="14" numFmtId="0" xfId="0" applyBorder="1" applyFont="1"/>
    <xf borderId="0" fillId="0" fontId="2" numFmtId="0" xfId="0" applyAlignment="1" applyFont="1">
      <alignment readingOrder="0" shrinkToFit="0" vertical="top" wrapText="1"/>
    </xf>
    <xf borderId="1" fillId="5" fontId="2" numFmtId="0" xfId="0" applyBorder="1" applyFill="1" applyFont="1"/>
    <xf borderId="1" fillId="5" fontId="2" numFmtId="0" xfId="0" applyAlignment="1" applyBorder="1" applyFont="1">
      <alignment readingOrder="0" shrinkToFit="0" vertical="top" wrapText="1"/>
    </xf>
    <xf borderId="1" fillId="0" fontId="2" numFmtId="164" xfId="0" applyAlignment="1" applyBorder="1" applyFont="1" applyNumberFormat="1">
      <alignment readingOrder="0"/>
    </xf>
    <xf borderId="1" fillId="5" fontId="2" numFmtId="0" xfId="0" applyAlignment="1" applyBorder="1" applyFont="1">
      <alignment readingOrder="0" shrinkToFit="0" wrapText="1"/>
    </xf>
    <xf borderId="3" fillId="5" fontId="16" numFmtId="0" xfId="0" applyAlignment="1" applyBorder="1" applyFont="1">
      <alignment readingOrder="0" shrinkToFit="0" wrapText="1"/>
    </xf>
    <xf borderId="7" fillId="0" fontId="2" numFmtId="0" xfId="0" applyAlignment="1" applyBorder="1" applyFont="1">
      <alignment readingOrder="0" shrinkToFit="0" wrapText="1"/>
    </xf>
    <xf borderId="1" fillId="0" fontId="2" numFmtId="2" xfId="0" applyAlignment="1" applyBorder="1" applyFont="1" applyNumberFormat="1">
      <alignment readingOrder="0"/>
    </xf>
    <xf borderId="1" fillId="0" fontId="2" numFmtId="2" xfId="0" applyBorder="1" applyFont="1" applyNumberFormat="1"/>
    <xf borderId="3" fillId="0" fontId="2" numFmtId="0" xfId="0" applyBorder="1" applyFont="1"/>
    <xf borderId="7" fillId="0" fontId="2" numFmtId="0" xfId="0" applyBorder="1" applyFont="1"/>
    <xf borderId="3" fillId="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Coal production by coal type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tx>
            <c:strRef>
              <c:f>'Chart2_Coal production by type'!$B$4</c:f>
            </c:strRef>
          </c:tx>
          <c:spPr>
            <a:solidFill>
              <a:srgbClr val="980000">
                <a:alpha val="30000"/>
              </a:srgbClr>
            </a:solidFill>
            <a:ln cmpd="sng">
              <a:solidFill>
                <a:srgbClr val="980000">
                  <a:alpha val="100000"/>
                </a:srgbClr>
              </a:solidFill>
            </a:ln>
          </c:spPr>
          <c:cat>
            <c:strRef>
              <c:f>'Chart2_Coal production by type'!$A$5:$A$27</c:f>
            </c:strRef>
          </c:cat>
          <c:val>
            <c:numRef>
              <c:f>'Chart2_Coal production by type'!$B$5:$B$27</c:f>
              <c:numCache/>
            </c:numRef>
          </c:val>
        </c:ser>
        <c:ser>
          <c:idx val="1"/>
          <c:order val="1"/>
          <c:tx>
            <c:strRef>
              <c:f>'Chart2_Coal production by type'!$C$4</c:f>
            </c:strRef>
          </c:tx>
          <c:spPr>
            <a:solidFill>
              <a:srgbClr val="CC4125">
                <a:alpha val="30000"/>
              </a:srgbClr>
            </a:solidFill>
            <a:ln cmpd="sng">
              <a:solidFill>
                <a:srgbClr val="CC4125">
                  <a:alpha val="100000"/>
                </a:srgbClr>
              </a:solidFill>
            </a:ln>
          </c:spPr>
          <c:cat>
            <c:strRef>
              <c:f>'Chart2_Coal production by type'!$A$5:$A$27</c:f>
            </c:strRef>
          </c:cat>
          <c:val>
            <c:numRef>
              <c:f>'Chart2_Coal production by type'!$C$5:$C$27</c:f>
              <c:numCache/>
            </c:numRef>
          </c:val>
        </c:ser>
        <c:ser>
          <c:idx val="2"/>
          <c:order val="2"/>
          <c:tx>
            <c:strRef>
              <c:f>'Chart2_Coal production by type'!$D$4</c:f>
            </c:strRef>
          </c:tx>
          <c:spPr>
            <a:solidFill>
              <a:schemeClr val="accent2">
                <a:alpha val="30000"/>
              </a:schemeClr>
            </a:solidFill>
            <a:ln cmpd="sng">
              <a:solidFill>
                <a:schemeClr val="accent2"/>
              </a:solidFill>
            </a:ln>
          </c:spPr>
          <c:cat>
            <c:strRef>
              <c:f>'Chart2_Coal production by type'!$A$5:$A$27</c:f>
            </c:strRef>
          </c:cat>
          <c:val>
            <c:numRef>
              <c:f>'Chart2_Coal production by type'!$D$5:$D$27</c:f>
              <c:numCache/>
            </c:numRef>
          </c:val>
        </c:ser>
        <c:ser>
          <c:idx val="3"/>
          <c:order val="3"/>
          <c:tx>
            <c:strRef>
              <c:f>'Chart2_Coal production by type'!$E$4</c:f>
            </c:strRef>
          </c:tx>
          <c:spPr>
            <a:solidFill>
              <a:schemeClr val="accent5">
                <a:alpha val="30000"/>
              </a:schemeClr>
            </a:solidFill>
            <a:ln cmpd="sng">
              <a:solidFill>
                <a:schemeClr val="accent5"/>
              </a:solidFill>
            </a:ln>
          </c:spPr>
          <c:cat>
            <c:strRef>
              <c:f>'Chart2_Coal production by type'!$A$5:$A$27</c:f>
            </c:strRef>
          </c:cat>
          <c:val>
            <c:numRef>
              <c:f>'Chart2_Coal production by type'!$E$5:$E$27</c:f>
              <c:numCache/>
            </c:numRef>
          </c:val>
        </c:ser>
        <c:ser>
          <c:idx val="4"/>
          <c:order val="4"/>
          <c:tx>
            <c:strRef>
              <c:f>'Chart2_Coal production by type'!$F$4</c:f>
            </c:strRef>
          </c:tx>
          <c:spPr>
            <a:solidFill>
              <a:schemeClr val="accent3">
                <a:alpha val="30000"/>
              </a:schemeClr>
            </a:solidFill>
            <a:ln cmpd="sng">
              <a:solidFill>
                <a:schemeClr val="accent3"/>
              </a:solidFill>
            </a:ln>
          </c:spPr>
          <c:cat>
            <c:strRef>
              <c:f>'Chart2_Coal production by type'!$A$5:$A$27</c:f>
            </c:strRef>
          </c:cat>
          <c:val>
            <c:numRef>
              <c:f>'Chart2_Coal production by type'!$F$5:$F$27</c:f>
              <c:numCache/>
            </c:numRef>
          </c:val>
        </c:ser>
        <c:axId val="1998458126"/>
        <c:axId val="1660181374"/>
      </c:areaChart>
      <c:catAx>
        <c:axId val="19984581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0181374"/>
      </c:catAx>
      <c:valAx>
        <c:axId val="16601813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984581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200025</xdr:colOff>
      <xdr:row>4</xdr:row>
      <xdr:rowOff>19050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sdm.go.id/en/publication/handbook-of-energy-economic-statistics-of-indonesia-heesi" TargetMode="External"/><Relationship Id="rId2" Type="http://schemas.openxmlformats.org/officeDocument/2006/relationships/hyperlink" Target="https://unfccc.int/documents/403577?gclid=Cj0KCQiA2eKtBhDcARIsAEGTG401kqTAzGNEb2I8FOUA_OmQzpp1wH_8N8KKc9H4aNf7t_BbtNMUeB4aAr71EALw_wcB" TargetMode="External"/><Relationship Id="rId3" Type="http://schemas.openxmlformats.org/officeDocument/2006/relationships/hyperlink" Target="https://unfccc.int/documents/403577?gclid=Cj0KCQiA2eKtBhDcARIsAEGTG401kqTAzGNEb2I8FOUA_OmQzpp1wH_8N8KKc9H4aNf7t_BbtNMUeB4aAr71EALw_wcB" TargetMode="External"/><Relationship Id="rId4" Type="http://schemas.openxmlformats.org/officeDocument/2006/relationships/hyperlink" Target="https://www.ipcc-nggip.iges.or.jp/public/2019rf/pdf/2_Volume2/19R_V2_4_Ch04_Fugitive_Emissions.pdf" TargetMode="External"/><Relationship Id="rId5" Type="http://schemas.openxmlformats.org/officeDocument/2006/relationships/hyperlink" Target="https://www.ipcc.ch/report/ar6/wg3/downloads/report/IPCC_AR6_WGIII_Annex-II.pdf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ia.gov/international/data/world/coal-and-coke/coal-and-coke-production?pd=1&amp;p=3i00000000000000000000000000000000000180000000000000g&amp;u=0&amp;f=A&amp;v=mapbubble&amp;a=-&amp;i=none&amp;vo=value&amp;t=C&amp;g=00000000000000000000000000000000000000000000000001&amp;l=249-ruvvvvvfvtvnvv1vrvvvvfvvvvvvfvvvou20evvvvvvvvvvnvvvs0008&amp;s=315532800000&amp;e=1640995200000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unfccc.int/documents/403577?gclid=Cj0KCQiA2eKtBhDcARIsAEGTG401kqTAzGNEb2I8FOUA_OmQzpp1wH_8N8KKc9H4aNf7t_BbtNMUeB4aAr71EALw_wcB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unfccc.int/documents/403577?gclid=Cj0KCQiA2eKtBhDcARIsAEGTG401kqTAzGNEb2I8FOUA_OmQzpp1wH_8N8KKc9H4aNf7t_BbtNMUeB4aAr71EALw_wcB" TargetMode="External"/><Relationship Id="rId2" Type="http://schemas.openxmlformats.org/officeDocument/2006/relationships/hyperlink" Target="https://www.nature.com/articles/s41467-023-40671-6" TargetMode="External"/><Relationship Id="rId3" Type="http://schemas.openxmlformats.org/officeDocument/2006/relationships/hyperlink" Target="https://globalenergymonitor.org/projects/global-coal-mine-tracker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unfccc.int/documents/403577?gclid=Cj0KCQiA2eKtBhDcARIsAEGTG401kqTAzGNEb2I8FOUA_OmQzpp1wH_8N8KKc9H4aNf7t_BbtNMUeB4aAr71EALw_wcB" TargetMode="External"/><Relationship Id="rId2" Type="http://schemas.openxmlformats.org/officeDocument/2006/relationships/hyperlink" Target="https://www.esdm.go.id/id/media-center/arsip-berita/resmikan-produksi-pertama-tambang-batubara-bawah-tanah-pt-sde-pemerintah-pesan-tingkatkan-kesejahteraan-masyarakat-lokal" TargetMode="External"/><Relationship Id="rId3" Type="http://schemas.openxmlformats.org/officeDocument/2006/relationships/hyperlink" Target="https://www.esdm.go.id/id/media-center/arsip-berita/resmikan-produksi-pertama-tambang-batubara-bawah-tanah-pt-sde-pemerintah-pesan-tingkatkan-kesejahteraan-masyarakat-lokal" TargetMode="External"/><Relationship Id="rId4" Type="http://schemas.openxmlformats.org/officeDocument/2006/relationships/hyperlink" Target="https://www.youtube.com/live/Oai6V4HcwEo?feature=shared&amp;t=2288" TargetMode="External"/><Relationship Id="rId5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unfccc.int/documents/403577?gclid=Cj0KCQiA2eKtBhDcARIsAEGTG401kqTAzGNEb2I8FOUA_OmQzpp1wH_8N8KKc9H4aNf7t_BbtNMUeB4aAr71EALw_wcB" TargetMode="External"/><Relationship Id="rId2" Type="http://schemas.openxmlformats.org/officeDocument/2006/relationships/hyperlink" Target="https://www.menlhk.go.id/cadmin/uploads/LKJ_KLHK_2022_1_Mar_kecill_compressed_1_823be11b23.pdf" TargetMode="External"/><Relationship Id="rId3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14.63"/>
    <col customWidth="1" min="3" max="3" width="8.63"/>
    <col customWidth="1" min="4" max="4" width="12.63"/>
    <col customWidth="1" min="5" max="5" width="12.75"/>
    <col customWidth="1" min="6" max="6" width="9.5"/>
    <col customWidth="1" min="7" max="7" width="21.63"/>
    <col customWidth="1" min="8" max="8" width="19.13"/>
  </cols>
  <sheetData>
    <row r="1" ht="17.25" customHeight="1">
      <c r="A1" s="1" t="s">
        <v>0</v>
      </c>
      <c r="B1" s="2"/>
      <c r="C1" s="3"/>
      <c r="D1" s="3"/>
      <c r="E1" s="3"/>
      <c r="F1" s="3"/>
      <c r="G1" s="2"/>
      <c r="H1" s="3"/>
    </row>
    <row r="2" ht="17.25" customHeight="1">
      <c r="A2" s="4"/>
      <c r="B2" s="2"/>
      <c r="C2" s="3"/>
      <c r="D2" s="3"/>
      <c r="E2" s="3"/>
      <c r="F2" s="3"/>
      <c r="G2" s="2"/>
      <c r="H2" s="3"/>
    </row>
    <row r="3" ht="47.25" customHeight="1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</row>
    <row r="4">
      <c r="A4" s="8">
        <v>2000.0</v>
      </c>
      <c r="B4" s="9">
        <v>77.0</v>
      </c>
      <c r="C4" s="10"/>
      <c r="D4" s="11">
        <v>16.0</v>
      </c>
      <c r="E4" s="12">
        <v>0.336</v>
      </c>
      <c r="F4" s="13"/>
      <c r="G4" s="14">
        <f t="shared" ref="G4:G27" si="1">B4*(1.2+0.1)*0.67</f>
        <v>67.067</v>
      </c>
      <c r="H4" s="12">
        <f t="shared" ref="H4:H28" si="2">G4*29.8*10^-3</f>
        <v>1.9985966</v>
      </c>
      <c r="J4" s="15"/>
    </row>
    <row r="5">
      <c r="A5" s="8">
        <v>2001.0</v>
      </c>
      <c r="B5" s="9">
        <v>93.0</v>
      </c>
      <c r="C5" s="13">
        <f t="shared" ref="C5:C27" si="3">B5/B4-1</f>
        <v>0.2077922078</v>
      </c>
      <c r="D5" s="11">
        <v>19.238095238095237</v>
      </c>
      <c r="E5" s="12">
        <v>0.404</v>
      </c>
      <c r="F5" s="13">
        <f t="shared" ref="F5:F23" si="4">E5/E4-1</f>
        <v>0.2023809524</v>
      </c>
      <c r="G5" s="14">
        <f t="shared" si="1"/>
        <v>81.003</v>
      </c>
      <c r="H5" s="12">
        <f t="shared" si="2"/>
        <v>2.4138894</v>
      </c>
    </row>
    <row r="6">
      <c r="A6" s="8">
        <v>2002.0</v>
      </c>
      <c r="B6" s="9">
        <v>103.0</v>
      </c>
      <c r="C6" s="13">
        <f t="shared" si="3"/>
        <v>0.1075268817</v>
      </c>
      <c r="D6" s="11">
        <v>21.476190476190474</v>
      </c>
      <c r="E6" s="12">
        <v>0.451</v>
      </c>
      <c r="F6" s="13">
        <f t="shared" si="4"/>
        <v>0.1163366337</v>
      </c>
      <c r="G6" s="14">
        <f t="shared" si="1"/>
        <v>89.713</v>
      </c>
      <c r="H6" s="12">
        <f t="shared" si="2"/>
        <v>2.6734474</v>
      </c>
    </row>
    <row r="7">
      <c r="A7" s="8">
        <v>2003.0</v>
      </c>
      <c r="B7" s="9">
        <v>114.0</v>
      </c>
      <c r="C7" s="13">
        <f t="shared" si="3"/>
        <v>0.1067961165</v>
      </c>
      <c r="D7" s="11">
        <v>23.714285714285715</v>
      </c>
      <c r="E7" s="12">
        <v>0.498</v>
      </c>
      <c r="F7" s="13">
        <f t="shared" si="4"/>
        <v>0.1042128603</v>
      </c>
      <c r="G7" s="14">
        <f t="shared" si="1"/>
        <v>99.294</v>
      </c>
      <c r="H7" s="12">
        <f t="shared" si="2"/>
        <v>2.9589612</v>
      </c>
    </row>
    <row r="8">
      <c r="A8" s="8">
        <v>2004.0</v>
      </c>
      <c r="B8" s="9">
        <v>132.0</v>
      </c>
      <c r="C8" s="13">
        <f t="shared" si="3"/>
        <v>0.1578947368</v>
      </c>
      <c r="D8" s="11">
        <v>27.476190476190474</v>
      </c>
      <c r="E8" s="12">
        <v>0.577</v>
      </c>
      <c r="F8" s="13">
        <f t="shared" si="4"/>
        <v>0.1586345382</v>
      </c>
      <c r="G8" s="14">
        <f t="shared" si="1"/>
        <v>114.972</v>
      </c>
      <c r="H8" s="12">
        <f t="shared" si="2"/>
        <v>3.4261656</v>
      </c>
    </row>
    <row r="9">
      <c r="A9" s="8">
        <v>2005.0</v>
      </c>
      <c r="B9" s="9">
        <v>153.0</v>
      </c>
      <c r="C9" s="13">
        <f t="shared" si="3"/>
        <v>0.1590909091</v>
      </c>
      <c r="D9" s="11">
        <v>31.714285714285715</v>
      </c>
      <c r="E9" s="12">
        <v>0.666</v>
      </c>
      <c r="F9" s="13">
        <f t="shared" si="4"/>
        <v>0.1542461005</v>
      </c>
      <c r="G9" s="14">
        <f t="shared" si="1"/>
        <v>133.263</v>
      </c>
      <c r="H9" s="12">
        <f t="shared" si="2"/>
        <v>3.9712374</v>
      </c>
    </row>
    <row r="10">
      <c r="A10" s="8">
        <v>2006.0</v>
      </c>
      <c r="B10" s="9">
        <v>194.0</v>
      </c>
      <c r="C10" s="13">
        <f t="shared" si="3"/>
        <v>0.2679738562</v>
      </c>
      <c r="D10" s="11">
        <v>40.23809523809524</v>
      </c>
      <c r="E10" s="12">
        <v>0.845</v>
      </c>
      <c r="F10" s="13">
        <f t="shared" si="4"/>
        <v>0.2687687688</v>
      </c>
      <c r="G10" s="14">
        <f t="shared" si="1"/>
        <v>168.974</v>
      </c>
      <c r="H10" s="12">
        <f t="shared" si="2"/>
        <v>5.0354252</v>
      </c>
    </row>
    <row r="11">
      <c r="A11" s="8">
        <v>2007.0</v>
      </c>
      <c r="B11" s="9">
        <v>217.0</v>
      </c>
      <c r="C11" s="13">
        <f t="shared" si="3"/>
        <v>0.118556701</v>
      </c>
      <c r="D11" s="11">
        <v>45.04761904761905</v>
      </c>
      <c r="E11" s="12">
        <v>0.946</v>
      </c>
      <c r="F11" s="13">
        <f t="shared" si="4"/>
        <v>0.1195266272</v>
      </c>
      <c r="G11" s="14">
        <f t="shared" si="1"/>
        <v>189.007</v>
      </c>
      <c r="H11" s="12">
        <f t="shared" si="2"/>
        <v>5.6324086</v>
      </c>
    </row>
    <row r="12">
      <c r="A12" s="8">
        <v>2008.0</v>
      </c>
      <c r="B12" s="9">
        <v>240.0</v>
      </c>
      <c r="C12" s="13">
        <f t="shared" si="3"/>
        <v>0.1059907834</v>
      </c>
      <c r="D12" s="11">
        <v>49.904761904761905</v>
      </c>
      <c r="E12" s="12">
        <v>1.048</v>
      </c>
      <c r="F12" s="13">
        <f t="shared" si="4"/>
        <v>0.1078224101</v>
      </c>
      <c r="G12" s="14">
        <f t="shared" si="1"/>
        <v>209.04</v>
      </c>
      <c r="H12" s="12">
        <f t="shared" si="2"/>
        <v>6.229392</v>
      </c>
    </row>
    <row r="13">
      <c r="A13" s="8">
        <v>2009.0</v>
      </c>
      <c r="B13" s="9">
        <v>256.0</v>
      </c>
      <c r="C13" s="13">
        <f t="shared" si="3"/>
        <v>0.06666666667</v>
      </c>
      <c r="D13" s="11">
        <v>53.19047619047619</v>
      </c>
      <c r="E13" s="12">
        <v>1.117</v>
      </c>
      <c r="F13" s="13">
        <f t="shared" si="4"/>
        <v>0.06583969466</v>
      </c>
      <c r="G13" s="14">
        <f t="shared" si="1"/>
        <v>222.976</v>
      </c>
      <c r="H13" s="12">
        <f t="shared" si="2"/>
        <v>6.6446848</v>
      </c>
    </row>
    <row r="14">
      <c r="A14" s="8">
        <v>2010.0</v>
      </c>
      <c r="B14" s="9">
        <v>275.0</v>
      </c>
      <c r="C14" s="13">
        <f t="shared" si="3"/>
        <v>0.07421875</v>
      </c>
      <c r="D14" s="11">
        <v>57.142857142857146</v>
      </c>
      <c r="E14" s="12">
        <v>1.2</v>
      </c>
      <c r="F14" s="13">
        <f t="shared" si="4"/>
        <v>0.07430617726</v>
      </c>
      <c r="G14" s="14">
        <f t="shared" si="1"/>
        <v>239.525</v>
      </c>
      <c r="H14" s="12">
        <f t="shared" si="2"/>
        <v>7.137845</v>
      </c>
    </row>
    <row r="15">
      <c r="A15" s="8">
        <v>2011.0</v>
      </c>
      <c r="B15" s="9">
        <v>353.0</v>
      </c>
      <c r="C15" s="13">
        <f t="shared" si="3"/>
        <v>0.2836363636</v>
      </c>
      <c r="D15" s="11">
        <v>73.38095238095238</v>
      </c>
      <c r="E15" s="12">
        <v>1.541</v>
      </c>
      <c r="F15" s="13">
        <f t="shared" si="4"/>
        <v>0.2841666667</v>
      </c>
      <c r="G15" s="14">
        <f t="shared" si="1"/>
        <v>307.463</v>
      </c>
      <c r="H15" s="12">
        <f t="shared" si="2"/>
        <v>9.1623974</v>
      </c>
    </row>
    <row r="16">
      <c r="A16" s="8">
        <v>2012.0</v>
      </c>
      <c r="B16" s="9">
        <v>386.0</v>
      </c>
      <c r="C16" s="13">
        <f t="shared" si="3"/>
        <v>0.09348441926</v>
      </c>
      <c r="D16" s="11">
        <v>80.19047619047619</v>
      </c>
      <c r="E16" s="12">
        <v>1.684</v>
      </c>
      <c r="F16" s="13">
        <f t="shared" si="4"/>
        <v>0.09279688514</v>
      </c>
      <c r="G16" s="14">
        <f t="shared" si="1"/>
        <v>336.206</v>
      </c>
      <c r="H16" s="12">
        <f t="shared" si="2"/>
        <v>10.0189388</v>
      </c>
    </row>
    <row r="17">
      <c r="A17" s="8">
        <v>2013.0</v>
      </c>
      <c r="B17" s="9">
        <v>474.0</v>
      </c>
      <c r="C17" s="13">
        <f t="shared" si="3"/>
        <v>0.2279792746</v>
      </c>
      <c r="D17" s="11">
        <v>98.52380952380952</v>
      </c>
      <c r="E17" s="12">
        <v>2.069</v>
      </c>
      <c r="F17" s="13">
        <f t="shared" si="4"/>
        <v>0.2286223278</v>
      </c>
      <c r="G17" s="14">
        <f t="shared" si="1"/>
        <v>412.854</v>
      </c>
      <c r="H17" s="12">
        <f t="shared" si="2"/>
        <v>12.3030492</v>
      </c>
    </row>
    <row r="18">
      <c r="A18" s="8">
        <v>2014.0</v>
      </c>
      <c r="B18" s="9">
        <v>458.0</v>
      </c>
      <c r="C18" s="13">
        <f t="shared" si="3"/>
        <v>-0.03375527426</v>
      </c>
      <c r="D18" s="11">
        <v>95.14285714285714</v>
      </c>
      <c r="E18" s="12">
        <v>1.998</v>
      </c>
      <c r="F18" s="13">
        <f t="shared" si="4"/>
        <v>-0.03431609473</v>
      </c>
      <c r="G18" s="14">
        <f t="shared" si="1"/>
        <v>398.918</v>
      </c>
      <c r="H18" s="12">
        <f t="shared" si="2"/>
        <v>11.8877564</v>
      </c>
    </row>
    <row r="19">
      <c r="A19" s="8">
        <v>2015.0</v>
      </c>
      <c r="B19" s="9">
        <v>462.0</v>
      </c>
      <c r="C19" s="13">
        <f t="shared" si="3"/>
        <v>0.008733624454</v>
      </c>
      <c r="D19" s="11">
        <v>95.85714285714286</v>
      </c>
      <c r="E19" s="12">
        <v>2.013</v>
      </c>
      <c r="F19" s="13">
        <f t="shared" si="4"/>
        <v>0.007507507508</v>
      </c>
      <c r="G19" s="14">
        <f t="shared" si="1"/>
        <v>402.402</v>
      </c>
      <c r="H19" s="12">
        <f t="shared" si="2"/>
        <v>11.9915796</v>
      </c>
    </row>
    <row r="20">
      <c r="A20" s="8">
        <v>2016.0</v>
      </c>
      <c r="B20" s="9">
        <v>456.0</v>
      </c>
      <c r="C20" s="13">
        <f t="shared" si="3"/>
        <v>-0.01298701299</v>
      </c>
      <c r="D20" s="11">
        <v>94.76190476190476</v>
      </c>
      <c r="E20" s="12">
        <v>1.99</v>
      </c>
      <c r="F20" s="13">
        <f t="shared" si="4"/>
        <v>-0.01142573274</v>
      </c>
      <c r="G20" s="14">
        <f t="shared" si="1"/>
        <v>397.176</v>
      </c>
      <c r="H20" s="12">
        <f t="shared" si="2"/>
        <v>11.8358448</v>
      </c>
    </row>
    <row r="21">
      <c r="A21" s="8">
        <v>2017.0</v>
      </c>
      <c r="B21" s="9">
        <v>461.0</v>
      </c>
      <c r="C21" s="13">
        <f t="shared" si="3"/>
        <v>0.01096491228</v>
      </c>
      <c r="D21" s="11">
        <v>94.76190476190476</v>
      </c>
      <c r="E21" s="12">
        <v>1.99</v>
      </c>
      <c r="F21" s="13">
        <f t="shared" si="4"/>
        <v>0</v>
      </c>
      <c r="G21" s="14">
        <f t="shared" si="1"/>
        <v>401.531</v>
      </c>
      <c r="H21" s="12">
        <f t="shared" si="2"/>
        <v>11.9656238</v>
      </c>
    </row>
    <row r="22">
      <c r="A22" s="8">
        <v>2018.0</v>
      </c>
      <c r="B22" s="9">
        <v>558.0</v>
      </c>
      <c r="C22" s="13">
        <f t="shared" si="3"/>
        <v>0.2104121475</v>
      </c>
      <c r="D22" s="11">
        <v>115.85714285714286</v>
      </c>
      <c r="E22" s="12">
        <v>2.433</v>
      </c>
      <c r="F22" s="13">
        <f t="shared" si="4"/>
        <v>0.2226130653</v>
      </c>
      <c r="G22" s="14">
        <f t="shared" si="1"/>
        <v>486.018</v>
      </c>
      <c r="H22" s="12">
        <f t="shared" si="2"/>
        <v>14.4833364</v>
      </c>
    </row>
    <row r="23">
      <c r="A23" s="8">
        <v>2019.0</v>
      </c>
      <c r="B23" s="9">
        <v>616.0</v>
      </c>
      <c r="C23" s="13">
        <f t="shared" si="3"/>
        <v>0.1039426523</v>
      </c>
      <c r="D23" s="11">
        <v>128.0</v>
      </c>
      <c r="E23" s="12">
        <v>2.688</v>
      </c>
      <c r="F23" s="13">
        <f t="shared" si="4"/>
        <v>0.1048088779</v>
      </c>
      <c r="G23" s="14">
        <f t="shared" si="1"/>
        <v>536.536</v>
      </c>
      <c r="H23" s="12">
        <f t="shared" si="2"/>
        <v>15.9887728</v>
      </c>
      <c r="K23" s="16"/>
    </row>
    <row r="24">
      <c r="A24" s="8">
        <v>2020.0</v>
      </c>
      <c r="B24" s="9">
        <v>564.0</v>
      </c>
      <c r="C24" s="13">
        <f t="shared" si="3"/>
        <v>-0.08441558442</v>
      </c>
      <c r="D24" s="11"/>
      <c r="E24" s="11"/>
      <c r="F24" s="17"/>
      <c r="G24" s="14">
        <f t="shared" si="1"/>
        <v>491.244</v>
      </c>
      <c r="H24" s="12">
        <f t="shared" si="2"/>
        <v>14.6390712</v>
      </c>
      <c r="K24" s="16"/>
    </row>
    <row r="25">
      <c r="A25" s="8">
        <v>2021.0</v>
      </c>
      <c r="B25" s="9">
        <v>614.0</v>
      </c>
      <c r="C25" s="13">
        <f t="shared" si="3"/>
        <v>0.08865248227</v>
      </c>
      <c r="D25" s="11"/>
      <c r="E25" s="11"/>
      <c r="F25" s="17"/>
      <c r="G25" s="14">
        <f t="shared" si="1"/>
        <v>534.794</v>
      </c>
      <c r="H25" s="12">
        <f t="shared" si="2"/>
        <v>15.9368612</v>
      </c>
    </row>
    <row r="26">
      <c r="A26" s="8">
        <v>2022.0</v>
      </c>
      <c r="B26" s="9">
        <v>687.0</v>
      </c>
      <c r="C26" s="13">
        <f t="shared" si="3"/>
        <v>0.1188925081</v>
      </c>
      <c r="D26" s="11"/>
      <c r="E26" s="11"/>
      <c r="F26" s="17"/>
      <c r="G26" s="14">
        <f t="shared" si="1"/>
        <v>598.377</v>
      </c>
      <c r="H26" s="12">
        <f t="shared" si="2"/>
        <v>17.8316346</v>
      </c>
    </row>
    <row r="27">
      <c r="A27" s="8">
        <v>2023.0</v>
      </c>
      <c r="B27" s="9">
        <v>775.0</v>
      </c>
      <c r="C27" s="13">
        <f t="shared" si="3"/>
        <v>0.1280931587</v>
      </c>
      <c r="D27" s="11"/>
      <c r="E27" s="11"/>
      <c r="F27" s="17"/>
      <c r="G27" s="14">
        <f t="shared" si="1"/>
        <v>675.025</v>
      </c>
      <c r="H27" s="12">
        <f t="shared" si="2"/>
        <v>20.115745</v>
      </c>
    </row>
    <row r="28">
      <c r="A28" s="18">
        <v>2024.0</v>
      </c>
      <c r="B28" s="19"/>
      <c r="C28" s="13"/>
      <c r="D28" s="20"/>
      <c r="E28" s="20"/>
      <c r="F28" s="17"/>
      <c r="G28" s="21">
        <f>G27+331.65</f>
        <v>1006.675</v>
      </c>
      <c r="H28" s="12">
        <f t="shared" si="2"/>
        <v>29.998915</v>
      </c>
    </row>
    <row r="29">
      <c r="A29" s="22"/>
      <c r="B29" s="22"/>
      <c r="C29" s="23"/>
      <c r="D29" s="23"/>
      <c r="E29" s="23"/>
      <c r="F29" s="24"/>
      <c r="G29" s="25"/>
    </row>
  </sheetData>
  <hyperlinks>
    <hyperlink r:id="rId1" ref="B3"/>
    <hyperlink r:id="rId2" ref="D3"/>
    <hyperlink r:id="rId3" ref="E3"/>
    <hyperlink r:id="rId4" ref="G3"/>
    <hyperlink r:id="rId5" ref="H3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26" t="s">
        <v>9</v>
      </c>
      <c r="B1" s="27"/>
      <c r="C1" s="28"/>
      <c r="D1" s="27"/>
      <c r="E1" s="28"/>
      <c r="F1" s="27"/>
      <c r="G1" s="29"/>
    </row>
    <row r="2">
      <c r="A2" s="30" t="s">
        <v>10</v>
      </c>
      <c r="B2" s="27"/>
      <c r="C2" s="28"/>
      <c r="D2" s="27"/>
      <c r="E2" s="28"/>
      <c r="F2" s="27"/>
      <c r="G2" s="29"/>
    </row>
    <row r="3">
      <c r="A3" s="28"/>
      <c r="B3" s="27"/>
      <c r="C3" s="28"/>
      <c r="D3" s="27"/>
      <c r="E3" s="28"/>
      <c r="F3" s="27"/>
      <c r="G3" s="29"/>
    </row>
    <row r="4">
      <c r="A4" s="31" t="s">
        <v>1</v>
      </c>
      <c r="B4" s="32" t="s">
        <v>11</v>
      </c>
      <c r="C4" s="31" t="s">
        <v>12</v>
      </c>
      <c r="D4" s="32" t="s">
        <v>13</v>
      </c>
      <c r="E4" s="31" t="s">
        <v>14</v>
      </c>
      <c r="F4" s="32" t="s">
        <v>15</v>
      </c>
      <c r="G4" s="33" t="s">
        <v>16</v>
      </c>
    </row>
    <row r="5">
      <c r="A5" s="34">
        <v>2000.0</v>
      </c>
      <c r="B5" s="35">
        <v>0.0</v>
      </c>
      <c r="C5" s="35">
        <v>0.10236401</v>
      </c>
      <c r="D5" s="35">
        <v>30.9309692</v>
      </c>
      <c r="E5" s="35">
        <v>45.3972965</v>
      </c>
      <c r="F5" s="35">
        <v>8.60552213</v>
      </c>
      <c r="G5" s="36">
        <v>85.0361519</v>
      </c>
    </row>
    <row r="6">
      <c r="A6" s="34">
        <v>2001.0</v>
      </c>
      <c r="B6" s="35">
        <v>0.0</v>
      </c>
      <c r="C6" s="35">
        <v>0.1348339</v>
      </c>
      <c r="D6" s="35">
        <v>37.1487644</v>
      </c>
      <c r="E6" s="35">
        <v>56.0915229</v>
      </c>
      <c r="F6" s="35">
        <v>10.363331</v>
      </c>
      <c r="G6" s="36">
        <v>103.738452</v>
      </c>
    </row>
    <row r="7">
      <c r="A7" s="34">
        <v>2002.0</v>
      </c>
      <c r="B7" s="35">
        <v>0.0</v>
      </c>
      <c r="C7" s="35">
        <v>0.14403615</v>
      </c>
      <c r="D7" s="35">
        <v>45.0230754</v>
      </c>
      <c r="E7" s="35">
        <v>55.5182889</v>
      </c>
      <c r="F7" s="35">
        <v>11.1761759</v>
      </c>
      <c r="G7" s="36">
        <v>111.861576</v>
      </c>
    </row>
    <row r="8">
      <c r="A8" s="34">
        <v>2003.0</v>
      </c>
      <c r="B8" s="35">
        <v>0.0</v>
      </c>
      <c r="C8" s="35">
        <v>0.16561412</v>
      </c>
      <c r="D8" s="35">
        <v>45.3865812</v>
      </c>
      <c r="E8" s="35">
        <v>70.0504533</v>
      </c>
      <c r="F8" s="35">
        <v>12.8317399</v>
      </c>
      <c r="G8" s="36">
        <v>128.434389</v>
      </c>
    </row>
    <row r="9">
      <c r="A9" s="34">
        <v>2004.0</v>
      </c>
      <c r="B9" s="35">
        <v>0.0</v>
      </c>
      <c r="C9" s="35">
        <v>0.19444083</v>
      </c>
      <c r="D9" s="35">
        <v>63.6990301</v>
      </c>
      <c r="E9" s="35">
        <v>74.0635147</v>
      </c>
      <c r="F9" s="35">
        <v>15.3166001</v>
      </c>
      <c r="G9" s="36">
        <v>153.273586</v>
      </c>
    </row>
    <row r="10">
      <c r="A10" s="34">
        <v>2005.0</v>
      </c>
      <c r="B10" s="35">
        <v>0.0</v>
      </c>
      <c r="C10" s="35">
        <v>1.03094889</v>
      </c>
      <c r="D10" s="35">
        <v>65.9676375</v>
      </c>
      <c r="E10" s="35">
        <v>95.2737585</v>
      </c>
      <c r="F10" s="35">
        <v>18.3041253</v>
      </c>
      <c r="G10" s="36">
        <v>180.57647</v>
      </c>
    </row>
    <row r="11">
      <c r="A11" s="34">
        <v>2006.0</v>
      </c>
      <c r="B11" s="35">
        <v>0.0</v>
      </c>
      <c r="C11" s="35">
        <v>1.11470234</v>
      </c>
      <c r="D11" s="35">
        <v>79.7236743</v>
      </c>
      <c r="E11" s="35">
        <v>124.706942</v>
      </c>
      <c r="F11" s="35">
        <v>20.9784117</v>
      </c>
      <c r="G11" s="36">
        <v>226.523731</v>
      </c>
    </row>
    <row r="12">
      <c r="A12" s="34">
        <v>2007.0</v>
      </c>
      <c r="B12" s="35">
        <v>0.0</v>
      </c>
      <c r="C12" s="35">
        <v>1.26883277</v>
      </c>
      <c r="D12" s="35">
        <v>96.1736478</v>
      </c>
      <c r="E12" s="35">
        <v>138.902917</v>
      </c>
      <c r="F12" s="35">
        <v>24.2222926</v>
      </c>
      <c r="G12" s="36">
        <v>260.56769</v>
      </c>
    </row>
    <row r="13">
      <c r="A13" s="34">
        <v>2008.0</v>
      </c>
      <c r="B13" s="35">
        <v>0.0</v>
      </c>
      <c r="C13" s="35">
        <v>1.3288678</v>
      </c>
      <c r="D13" s="35">
        <v>113.313274</v>
      </c>
      <c r="E13" s="35">
        <v>135.191248</v>
      </c>
      <c r="F13" s="35">
        <v>26.6542815</v>
      </c>
      <c r="G13" s="36">
        <v>276.487671</v>
      </c>
    </row>
    <row r="14">
      <c r="A14" s="34">
        <v>2009.0</v>
      </c>
      <c r="B14" s="35">
        <v>0.0</v>
      </c>
      <c r="C14" s="35">
        <v>1.37458818</v>
      </c>
      <c r="D14" s="35">
        <v>92.6895556</v>
      </c>
      <c r="E14" s="35">
        <v>175.067788</v>
      </c>
      <c r="F14" s="35">
        <v>27.6067154</v>
      </c>
      <c r="G14" s="36">
        <v>296.738647</v>
      </c>
    </row>
    <row r="15">
      <c r="A15" s="34">
        <v>2010.0</v>
      </c>
      <c r="B15" s="35">
        <v>0.0</v>
      </c>
      <c r="C15" s="35">
        <v>1.28200655</v>
      </c>
      <c r="D15" s="35">
        <v>91.7916136</v>
      </c>
      <c r="E15" s="35">
        <v>233.463538</v>
      </c>
      <c r="F15" s="35">
        <v>33.9264128</v>
      </c>
      <c r="G15" s="36">
        <v>360.463571</v>
      </c>
    </row>
    <row r="16">
      <c r="A16" s="34">
        <v>2011.0</v>
      </c>
      <c r="B16" s="35">
        <v>0.0</v>
      </c>
      <c r="C16" s="35">
        <v>1.24115808</v>
      </c>
      <c r="D16" s="35">
        <v>96.6393636</v>
      </c>
      <c r="E16" s="35">
        <v>212.286289</v>
      </c>
      <c r="F16" s="35">
        <v>43.1037061</v>
      </c>
      <c r="G16" s="36">
        <v>353.270517</v>
      </c>
    </row>
    <row r="17">
      <c r="A17" s="34">
        <v>2012.0</v>
      </c>
      <c r="B17" s="35">
        <v>0.0</v>
      </c>
      <c r="C17" s="35">
        <v>1.31674536</v>
      </c>
      <c r="D17" s="35">
        <v>107.545683</v>
      </c>
      <c r="E17" s="35">
        <v>216.886764</v>
      </c>
      <c r="F17" s="35">
        <v>60.3277059</v>
      </c>
      <c r="G17" s="36">
        <v>386.076898</v>
      </c>
    </row>
    <row r="18">
      <c r="A18" s="34">
        <v>2013.0</v>
      </c>
      <c r="B18" s="35">
        <v>0.0</v>
      </c>
      <c r="C18" s="35">
        <v>1.5303179</v>
      </c>
      <c r="D18" s="35">
        <v>146.514128</v>
      </c>
      <c r="E18" s="35">
        <v>244.377211</v>
      </c>
      <c r="F18" s="35">
        <v>81.9491479</v>
      </c>
      <c r="G18" s="36">
        <v>474.370805</v>
      </c>
    </row>
    <row r="19">
      <c r="A19" s="34">
        <v>2014.0</v>
      </c>
      <c r="B19" s="35">
        <v>0.0</v>
      </c>
      <c r="C19" s="35">
        <v>1.5146865</v>
      </c>
      <c r="D19" s="35">
        <v>155.209605</v>
      </c>
      <c r="E19" s="35">
        <v>230.477164</v>
      </c>
      <c r="F19" s="35">
        <v>70.8947072</v>
      </c>
      <c r="G19" s="36">
        <v>458.096162</v>
      </c>
    </row>
    <row r="20">
      <c r="A20" s="34">
        <v>2015.0</v>
      </c>
      <c r="B20" s="35">
        <v>0.0</v>
      </c>
      <c r="C20" s="35">
        <v>1.55331557</v>
      </c>
      <c r="D20" s="35">
        <v>155.345135</v>
      </c>
      <c r="E20" s="35">
        <v>247.302641</v>
      </c>
      <c r="F20" s="35">
        <v>57.3644392</v>
      </c>
      <c r="G20" s="36">
        <v>461.565531</v>
      </c>
    </row>
    <row r="21">
      <c r="A21" s="34">
        <v>2016.0</v>
      </c>
      <c r="B21" s="35">
        <v>0.0</v>
      </c>
      <c r="C21" s="35">
        <v>1.59983455</v>
      </c>
      <c r="D21" s="35">
        <v>148.230393</v>
      </c>
      <c r="E21" s="35">
        <v>226.228917</v>
      </c>
      <c r="F21" s="35">
        <v>80.1380875</v>
      </c>
      <c r="G21" s="36">
        <v>456.197233</v>
      </c>
    </row>
    <row r="22">
      <c r="A22" s="34">
        <v>2017.0</v>
      </c>
      <c r="B22" s="35">
        <v>0.0</v>
      </c>
      <c r="C22" s="35">
        <v>1.64635352</v>
      </c>
      <c r="D22" s="35">
        <v>134.434642</v>
      </c>
      <c r="E22" s="35">
        <v>237.836885</v>
      </c>
      <c r="F22" s="35">
        <v>87.3297559</v>
      </c>
      <c r="G22" s="36">
        <v>461.247636</v>
      </c>
    </row>
    <row r="23">
      <c r="A23" s="34">
        <v>2018.0</v>
      </c>
      <c r="B23" s="35">
        <v>0.0</v>
      </c>
      <c r="C23" s="35">
        <v>1.6928725</v>
      </c>
      <c r="D23" s="35">
        <v>138.277088</v>
      </c>
      <c r="E23" s="35">
        <v>297.22027</v>
      </c>
      <c r="F23" s="35">
        <v>120.582046</v>
      </c>
      <c r="G23" s="36">
        <v>557.772277</v>
      </c>
    </row>
    <row r="24">
      <c r="A24" s="37">
        <v>2019.0</v>
      </c>
      <c r="B24" s="36">
        <v>0.0</v>
      </c>
      <c r="C24" s="36">
        <v>1.87007931</v>
      </c>
      <c r="D24" s="36">
        <v>148.26999</v>
      </c>
      <c r="E24" s="36">
        <v>341.057082</v>
      </c>
      <c r="F24" s="36">
        <v>124.96171</v>
      </c>
      <c r="G24" s="36">
        <v>616.158861</v>
      </c>
    </row>
    <row r="25">
      <c r="A25" s="37">
        <v>2020.0</v>
      </c>
      <c r="B25" s="36">
        <v>0.0</v>
      </c>
      <c r="C25" s="36">
        <v>3.99999524</v>
      </c>
      <c r="D25" s="36">
        <v>127.743505</v>
      </c>
      <c r="E25" s="36">
        <v>313.876327</v>
      </c>
      <c r="F25" s="36">
        <v>118.107758</v>
      </c>
      <c r="G25" s="36">
        <v>563.727585</v>
      </c>
    </row>
    <row r="26">
      <c r="A26" s="37">
        <v>2021.0</v>
      </c>
      <c r="B26" s="36">
        <v>0.0</v>
      </c>
      <c r="C26" s="36">
        <v>4.35663482</v>
      </c>
      <c r="D26" s="36">
        <v>139.133113</v>
      </c>
      <c r="E26" s="36">
        <v>341.861534</v>
      </c>
      <c r="F26" s="36">
        <v>128.638243</v>
      </c>
      <c r="G26" s="36">
        <v>613.989526</v>
      </c>
    </row>
    <row r="27">
      <c r="A27" s="37">
        <v>2022.0</v>
      </c>
      <c r="B27" s="36">
        <v>0.0</v>
      </c>
      <c r="C27" s="36">
        <v>3.23814152</v>
      </c>
      <c r="D27" s="36">
        <v>105.12673</v>
      </c>
      <c r="E27" s="36">
        <v>414.688522</v>
      </c>
      <c r="F27" s="36">
        <v>136.303767</v>
      </c>
      <c r="G27" s="36">
        <v>659.35716</v>
      </c>
    </row>
    <row r="28">
      <c r="A28" s="38"/>
      <c r="B28" s="38"/>
      <c r="C28" s="38"/>
      <c r="D28" s="38"/>
      <c r="E28" s="38"/>
      <c r="F28" s="38"/>
      <c r="G28" s="38"/>
    </row>
  </sheetData>
  <hyperlinks>
    <hyperlink r:id="rId1" ref="A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2.38"/>
    <col customWidth="1" min="3" max="3" width="12.63"/>
    <col customWidth="1" min="4" max="4" width="18.13"/>
    <col customWidth="1" min="5" max="5" width="10.88"/>
    <col customWidth="1" min="6" max="6" width="10.13"/>
    <col customWidth="1" min="7" max="7" width="10.5"/>
    <col customWidth="1" min="8" max="8" width="6.25"/>
    <col customWidth="1" min="9" max="9" width="17.88"/>
    <col customWidth="1" min="10" max="10" width="11.13"/>
    <col customWidth="1" min="11" max="12" width="4.38"/>
    <col customWidth="1" min="13" max="13" width="16.13"/>
    <col customWidth="1" min="14" max="14" width="17.38"/>
    <col customWidth="1" min="15" max="15" width="22.63"/>
    <col customWidth="1" min="16" max="16" width="15.13"/>
    <col customWidth="1" min="17" max="17" width="14.38"/>
    <col customWidth="1" min="18" max="18" width="14.88"/>
    <col customWidth="1" min="19" max="19" width="17.38"/>
    <col customWidth="1" min="20" max="20" width="22.63"/>
    <col customWidth="1" min="21" max="21" width="15.5"/>
  </cols>
  <sheetData>
    <row r="1">
      <c r="A1" s="39" t="s">
        <v>17</v>
      </c>
      <c r="B1" s="40"/>
      <c r="C1" s="29"/>
      <c r="D1" s="29"/>
      <c r="E1" s="29"/>
      <c r="F1" s="29"/>
      <c r="G1" s="29"/>
      <c r="H1" s="29"/>
      <c r="I1" s="29"/>
      <c r="J1" s="29"/>
      <c r="K1" s="29"/>
      <c r="L1" s="29"/>
      <c r="M1" s="40"/>
      <c r="N1" s="29"/>
      <c r="O1" s="29"/>
      <c r="P1" s="29"/>
      <c r="Q1" s="29"/>
      <c r="R1" s="29"/>
      <c r="S1" s="29"/>
      <c r="T1" s="29"/>
      <c r="U1" s="29"/>
    </row>
    <row r="2">
      <c r="A2" s="41" t="s">
        <v>18</v>
      </c>
      <c r="B2" s="40"/>
      <c r="C2" s="29"/>
      <c r="D2" s="29"/>
      <c r="E2" s="29"/>
      <c r="F2" s="29"/>
      <c r="G2" s="29"/>
      <c r="H2" s="29"/>
      <c r="I2" s="29"/>
      <c r="J2" s="29"/>
      <c r="K2" s="29"/>
      <c r="L2" s="29"/>
      <c r="M2" s="40"/>
      <c r="N2" s="29"/>
      <c r="O2" s="29"/>
      <c r="P2" s="29"/>
      <c r="Q2" s="29"/>
      <c r="R2" s="29"/>
      <c r="S2" s="29"/>
      <c r="T2" s="29"/>
      <c r="U2" s="29"/>
    </row>
    <row r="3">
      <c r="A3" s="29"/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40"/>
      <c r="N3" s="29"/>
      <c r="O3" s="29"/>
      <c r="P3" s="29"/>
      <c r="Q3" s="29"/>
      <c r="R3" s="29"/>
      <c r="S3" s="29"/>
      <c r="T3" s="29"/>
      <c r="U3" s="29"/>
    </row>
    <row r="4">
      <c r="A4" s="40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40" t="s">
        <v>20</v>
      </c>
      <c r="N4" s="29"/>
      <c r="O4" s="29"/>
      <c r="P4" s="29"/>
      <c r="Q4" s="29"/>
      <c r="R4" s="29"/>
      <c r="S4" s="29"/>
      <c r="T4" s="29"/>
      <c r="U4" s="29"/>
    </row>
    <row r="5">
      <c r="A5" s="42" t="s">
        <v>1</v>
      </c>
      <c r="B5" s="42" t="s">
        <v>21</v>
      </c>
      <c r="C5" s="42" t="s">
        <v>22</v>
      </c>
      <c r="D5" s="42" t="s">
        <v>23</v>
      </c>
      <c r="E5" s="42" t="s">
        <v>24</v>
      </c>
      <c r="F5" s="42" t="s">
        <v>25</v>
      </c>
      <c r="G5" s="42" t="s">
        <v>26</v>
      </c>
      <c r="H5" s="42" t="s">
        <v>27</v>
      </c>
      <c r="I5" s="42" t="s">
        <v>28</v>
      </c>
      <c r="J5" s="43" t="s">
        <v>29</v>
      </c>
      <c r="K5" s="44"/>
      <c r="L5" s="45" t="s">
        <v>1</v>
      </c>
      <c r="M5" s="46" t="s">
        <v>30</v>
      </c>
      <c r="N5" s="46" t="s">
        <v>31</v>
      </c>
      <c r="O5" s="46" t="s">
        <v>32</v>
      </c>
      <c r="P5" s="46" t="s">
        <v>33</v>
      </c>
      <c r="Q5" s="46" t="s">
        <v>34</v>
      </c>
      <c r="R5" s="46" t="s">
        <v>35</v>
      </c>
      <c r="S5" s="46" t="s">
        <v>36</v>
      </c>
      <c r="T5" s="46" t="s">
        <v>37</v>
      </c>
      <c r="U5" s="46" t="s">
        <v>38</v>
      </c>
    </row>
    <row r="6">
      <c r="A6" s="37">
        <v>2000.0</v>
      </c>
      <c r="B6" s="47">
        <v>288243.0</v>
      </c>
      <c r="C6" s="47">
        <v>89716.0</v>
      </c>
      <c r="D6" s="47">
        <v>83369.0</v>
      </c>
      <c r="E6" s="47">
        <v>59659.0</v>
      </c>
      <c r="F6" s="47">
        <v>42734.0</v>
      </c>
      <c r="G6" s="47">
        <v>12765.0</v>
      </c>
      <c r="H6" s="47">
        <v>29366.0</v>
      </c>
      <c r="I6" s="48">
        <v>336.0</v>
      </c>
      <c r="J6" s="49">
        <v>29030.0</v>
      </c>
      <c r="K6" s="50"/>
      <c r="L6" s="51">
        <v>2000.0</v>
      </c>
      <c r="M6" s="52">
        <v>0.0</v>
      </c>
      <c r="N6" s="52">
        <v>0.0</v>
      </c>
      <c r="O6" s="52">
        <v>0.0</v>
      </c>
      <c r="P6" s="52">
        <v>0.0</v>
      </c>
      <c r="Q6" s="52">
        <v>0.0</v>
      </c>
      <c r="R6" s="52">
        <v>0.0</v>
      </c>
      <c r="S6" s="52">
        <v>0.0</v>
      </c>
      <c r="T6" s="52">
        <v>0.0</v>
      </c>
      <c r="U6" s="52">
        <v>0.0</v>
      </c>
    </row>
    <row r="7">
      <c r="A7" s="37">
        <v>2001.0</v>
      </c>
      <c r="B7" s="47">
        <v>313935.0</v>
      </c>
      <c r="C7" s="47">
        <v>110764.0</v>
      </c>
      <c r="D7" s="47">
        <v>83555.0</v>
      </c>
      <c r="E7" s="47">
        <v>63555.0</v>
      </c>
      <c r="F7" s="47">
        <v>42694.0</v>
      </c>
      <c r="G7" s="47">
        <v>13366.0</v>
      </c>
      <c r="H7" s="47">
        <v>27984.0</v>
      </c>
      <c r="I7" s="48">
        <v>404.0</v>
      </c>
      <c r="J7" s="49">
        <v>27580.0</v>
      </c>
      <c r="K7" s="50"/>
      <c r="L7" s="51">
        <v>2001.0</v>
      </c>
      <c r="M7" s="52">
        <f t="shared" ref="M7:U7" si="1">B7/B$6-1</f>
        <v>0.08913312726</v>
      </c>
      <c r="N7" s="52">
        <f t="shared" si="1"/>
        <v>0.234606982</v>
      </c>
      <c r="O7" s="52">
        <f t="shared" si="1"/>
        <v>0.002231045113</v>
      </c>
      <c r="P7" s="52">
        <f t="shared" si="1"/>
        <v>0.06530448046</v>
      </c>
      <c r="Q7" s="52">
        <f t="shared" si="1"/>
        <v>-0.000936022839</v>
      </c>
      <c r="R7" s="52">
        <f t="shared" si="1"/>
        <v>0.04708186447</v>
      </c>
      <c r="S7" s="52">
        <f t="shared" si="1"/>
        <v>-0.04706122727</v>
      </c>
      <c r="T7" s="52">
        <f t="shared" si="1"/>
        <v>0.2023809524</v>
      </c>
      <c r="U7" s="52">
        <f t="shared" si="1"/>
        <v>-0.04994832931</v>
      </c>
    </row>
    <row r="8">
      <c r="A8" s="37">
        <v>2002.0</v>
      </c>
      <c r="B8" s="47">
        <v>322452.0</v>
      </c>
      <c r="C8" s="47">
        <v>119793.0</v>
      </c>
      <c r="D8" s="47">
        <v>83034.0</v>
      </c>
      <c r="E8" s="47">
        <v>64921.0</v>
      </c>
      <c r="F8" s="47">
        <v>41598.0</v>
      </c>
      <c r="G8" s="47">
        <v>13105.0</v>
      </c>
      <c r="H8" s="47">
        <v>27034.0</v>
      </c>
      <c r="I8" s="48">
        <v>451.0</v>
      </c>
      <c r="J8" s="49">
        <v>26583.0</v>
      </c>
      <c r="K8" s="50"/>
      <c r="L8" s="51">
        <v>2002.0</v>
      </c>
      <c r="M8" s="52">
        <f t="shared" ref="M8:U8" si="2">B8/B$6-1</f>
        <v>0.1186811128</v>
      </c>
      <c r="N8" s="52">
        <f t="shared" si="2"/>
        <v>0.3352467787</v>
      </c>
      <c r="O8" s="52">
        <f t="shared" si="2"/>
        <v>-0.004018280176</v>
      </c>
      <c r="P8" s="52">
        <f t="shared" si="2"/>
        <v>0.08820127726</v>
      </c>
      <c r="Q8" s="52">
        <f t="shared" si="2"/>
        <v>-0.02658304863</v>
      </c>
      <c r="R8" s="52">
        <f t="shared" si="2"/>
        <v>0.02663533098</v>
      </c>
      <c r="S8" s="52">
        <f t="shared" si="2"/>
        <v>-0.07941156439</v>
      </c>
      <c r="T8" s="52">
        <f t="shared" si="2"/>
        <v>0.3422619048</v>
      </c>
      <c r="U8" s="52">
        <f t="shared" si="2"/>
        <v>-0.08429211161</v>
      </c>
    </row>
    <row r="9">
      <c r="A9" s="37">
        <v>2003.0</v>
      </c>
      <c r="B9" s="47">
        <v>352353.0</v>
      </c>
      <c r="C9" s="47">
        <v>130188.0</v>
      </c>
      <c r="D9" s="47">
        <v>99575.0</v>
      </c>
      <c r="E9" s="47">
        <v>66805.0</v>
      </c>
      <c r="F9" s="47">
        <v>41962.0</v>
      </c>
      <c r="G9" s="47">
        <v>13823.0</v>
      </c>
      <c r="H9" s="47">
        <v>25697.0</v>
      </c>
      <c r="I9" s="48">
        <v>498.0</v>
      </c>
      <c r="J9" s="49">
        <v>25199.0</v>
      </c>
      <c r="K9" s="50"/>
      <c r="L9" s="51">
        <v>2003.0</v>
      </c>
      <c r="M9" s="52">
        <f t="shared" ref="M9:U9" si="3">B9/B$6-1</f>
        <v>0.2224165027</v>
      </c>
      <c r="N9" s="52">
        <f t="shared" si="3"/>
        <v>0.4511123991</v>
      </c>
      <c r="O9" s="52">
        <f t="shared" si="3"/>
        <v>0.1943888016</v>
      </c>
      <c r="P9" s="52">
        <f t="shared" si="3"/>
        <v>0.119780754</v>
      </c>
      <c r="Q9" s="52">
        <f t="shared" si="3"/>
        <v>-0.01806524079</v>
      </c>
      <c r="R9" s="52">
        <f t="shared" si="3"/>
        <v>0.08288288288</v>
      </c>
      <c r="S9" s="52">
        <f t="shared" si="3"/>
        <v>-0.1249404073</v>
      </c>
      <c r="T9" s="52">
        <f t="shared" si="3"/>
        <v>0.4821428571</v>
      </c>
      <c r="U9" s="52">
        <f t="shared" si="3"/>
        <v>-0.1319669308</v>
      </c>
    </row>
    <row r="10">
      <c r="A10" s="37">
        <v>2004.0</v>
      </c>
      <c r="B10" s="47">
        <v>355804.0</v>
      </c>
      <c r="C10" s="47">
        <v>129518.0</v>
      </c>
      <c r="D10" s="47">
        <v>93449.0</v>
      </c>
      <c r="E10" s="47">
        <v>76295.0</v>
      </c>
      <c r="F10" s="47">
        <v>42720.0</v>
      </c>
      <c r="G10" s="47">
        <v>13822.0</v>
      </c>
      <c r="H10" s="47">
        <v>24630.0</v>
      </c>
      <c r="I10" s="48">
        <v>577.0</v>
      </c>
      <c r="J10" s="49">
        <v>24053.0</v>
      </c>
      <c r="K10" s="50"/>
      <c r="L10" s="51">
        <v>2004.0</v>
      </c>
      <c r="M10" s="52">
        <f t="shared" ref="M10:U10" si="4">B10/B$6-1</f>
        <v>0.2343890398</v>
      </c>
      <c r="N10" s="52">
        <f t="shared" si="4"/>
        <v>0.443644389</v>
      </c>
      <c r="O10" s="52">
        <f t="shared" si="4"/>
        <v>0.1209082513</v>
      </c>
      <c r="P10" s="52">
        <f t="shared" si="4"/>
        <v>0.2788514725</v>
      </c>
      <c r="Q10" s="52">
        <f t="shared" si="4"/>
        <v>-0.0003276079936</v>
      </c>
      <c r="R10" s="52">
        <f t="shared" si="4"/>
        <v>0.08280454367</v>
      </c>
      <c r="S10" s="52">
        <f t="shared" si="4"/>
        <v>-0.1612749438</v>
      </c>
      <c r="T10" s="52">
        <f t="shared" si="4"/>
        <v>0.7172619048</v>
      </c>
      <c r="U10" s="52">
        <f t="shared" si="4"/>
        <v>-0.1714433345</v>
      </c>
    </row>
    <row r="11">
      <c r="A11" s="37">
        <v>2005.0</v>
      </c>
      <c r="B11" s="47">
        <v>352933.0</v>
      </c>
      <c r="C11" s="47">
        <v>127816.0</v>
      </c>
      <c r="D11" s="47">
        <v>95040.0</v>
      </c>
      <c r="E11" s="47">
        <v>76191.0</v>
      </c>
      <c r="F11" s="47">
        <v>41220.0</v>
      </c>
      <c r="G11" s="47">
        <v>12667.0</v>
      </c>
      <c r="H11" s="47">
        <v>24055.0</v>
      </c>
      <c r="I11" s="48">
        <v>666.0</v>
      </c>
      <c r="J11" s="49">
        <v>23389.0</v>
      </c>
      <c r="K11" s="50"/>
      <c r="L11" s="51">
        <v>2005.0</v>
      </c>
      <c r="M11" s="52">
        <f t="shared" ref="M11:U11" si="5">B11/B$6-1</f>
        <v>0.2244286938</v>
      </c>
      <c r="N11" s="52">
        <f t="shared" si="5"/>
        <v>0.4246734139</v>
      </c>
      <c r="O11" s="52">
        <f t="shared" si="5"/>
        <v>0.1399920834</v>
      </c>
      <c r="P11" s="52">
        <f t="shared" si="5"/>
        <v>0.2771082318</v>
      </c>
      <c r="Q11" s="52">
        <f t="shared" si="5"/>
        <v>-0.03542846445</v>
      </c>
      <c r="R11" s="52">
        <f t="shared" si="5"/>
        <v>-0.00767724246</v>
      </c>
      <c r="S11" s="52">
        <f t="shared" si="5"/>
        <v>-0.180855411</v>
      </c>
      <c r="T11" s="52">
        <f t="shared" si="5"/>
        <v>0.9821428571</v>
      </c>
      <c r="U11" s="52">
        <f t="shared" si="5"/>
        <v>-0.1943162246</v>
      </c>
    </row>
    <row r="12">
      <c r="A12" s="37">
        <v>2006.0</v>
      </c>
      <c r="B12" s="47">
        <v>362794.0</v>
      </c>
      <c r="C12" s="47">
        <v>137094.0</v>
      </c>
      <c r="D12" s="47">
        <v>104245.0</v>
      </c>
      <c r="E12" s="47">
        <v>71924.0</v>
      </c>
      <c r="F12" s="47">
        <v>38241.0</v>
      </c>
      <c r="G12" s="47">
        <v>11290.0</v>
      </c>
      <c r="H12" s="47">
        <v>23306.0</v>
      </c>
      <c r="I12" s="48">
        <v>845.0</v>
      </c>
      <c r="J12" s="49">
        <v>22461.0</v>
      </c>
      <c r="K12" s="50"/>
      <c r="L12" s="51">
        <v>2006.0</v>
      </c>
      <c r="M12" s="52">
        <f t="shared" ref="M12:U12" si="6">B12/B$6-1</f>
        <v>0.2586394119</v>
      </c>
      <c r="N12" s="52">
        <f t="shared" si="6"/>
        <v>0.5280886352</v>
      </c>
      <c r="O12" s="52">
        <f t="shared" si="6"/>
        <v>0.2504048267</v>
      </c>
      <c r="P12" s="52">
        <f t="shared" si="6"/>
        <v>0.2055850752</v>
      </c>
      <c r="Q12" s="52">
        <f t="shared" si="6"/>
        <v>-0.1051387654</v>
      </c>
      <c r="R12" s="52">
        <f t="shared" si="6"/>
        <v>-0.1155503329</v>
      </c>
      <c r="S12" s="52">
        <f t="shared" si="6"/>
        <v>-0.2063610979</v>
      </c>
      <c r="T12" s="52">
        <f t="shared" si="6"/>
        <v>1.514880952</v>
      </c>
      <c r="U12" s="52">
        <f t="shared" si="6"/>
        <v>-0.2262831554</v>
      </c>
    </row>
    <row r="13">
      <c r="A13" s="37">
        <v>2007.0</v>
      </c>
      <c r="B13" s="47">
        <v>380722.0</v>
      </c>
      <c r="C13" s="47">
        <v>124026.0</v>
      </c>
      <c r="D13" s="47">
        <v>132982.0</v>
      </c>
      <c r="E13" s="47">
        <v>74226.0</v>
      </c>
      <c r="F13" s="47">
        <v>38453.0</v>
      </c>
      <c r="G13" s="47">
        <v>11035.0</v>
      </c>
      <c r="H13" s="47">
        <v>22267.0</v>
      </c>
      <c r="I13" s="48">
        <v>946.0</v>
      </c>
      <c r="J13" s="49">
        <v>21321.0</v>
      </c>
      <c r="K13" s="50"/>
      <c r="L13" s="51">
        <v>2007.0</v>
      </c>
      <c r="M13" s="52">
        <f t="shared" ref="M13:U13" si="7">B13/B$6-1</f>
        <v>0.3208369327</v>
      </c>
      <c r="N13" s="52">
        <f t="shared" si="7"/>
        <v>0.3824289982</v>
      </c>
      <c r="O13" s="52">
        <f t="shared" si="7"/>
        <v>0.5951012966</v>
      </c>
      <c r="P13" s="52">
        <f t="shared" si="7"/>
        <v>0.2441710387</v>
      </c>
      <c r="Q13" s="52">
        <f t="shared" si="7"/>
        <v>-0.1001778443</v>
      </c>
      <c r="R13" s="52">
        <f t="shared" si="7"/>
        <v>-0.1355268312</v>
      </c>
      <c r="S13" s="52">
        <f t="shared" si="7"/>
        <v>-0.2417421508</v>
      </c>
      <c r="T13" s="52">
        <f t="shared" si="7"/>
        <v>1.81547619</v>
      </c>
      <c r="U13" s="52">
        <f t="shared" si="7"/>
        <v>-0.2655528763</v>
      </c>
    </row>
    <row r="14">
      <c r="A14" s="37">
        <v>2008.0</v>
      </c>
      <c r="B14" s="47">
        <v>368842.0</v>
      </c>
      <c r="C14" s="47">
        <v>124485.0</v>
      </c>
      <c r="D14" s="47">
        <v>118579.0</v>
      </c>
      <c r="E14" s="47">
        <v>78840.0</v>
      </c>
      <c r="F14" s="47">
        <v>36003.0</v>
      </c>
      <c r="G14" s="47">
        <v>10936.0</v>
      </c>
      <c r="H14" s="47">
        <v>22942.0</v>
      </c>
      <c r="I14" s="47">
        <v>1048.0</v>
      </c>
      <c r="J14" s="49">
        <v>21894.0</v>
      </c>
      <c r="K14" s="50"/>
      <c r="L14" s="51">
        <v>2008.0</v>
      </c>
      <c r="M14" s="52">
        <f t="shared" ref="M14:U14" si="8">B14/B$6-1</f>
        <v>0.2796217081</v>
      </c>
      <c r="N14" s="52">
        <f t="shared" si="8"/>
        <v>0.3875451424</v>
      </c>
      <c r="O14" s="52">
        <f t="shared" si="8"/>
        <v>0.4223392388</v>
      </c>
      <c r="P14" s="52">
        <f t="shared" si="8"/>
        <v>0.3215105852</v>
      </c>
      <c r="Q14" s="52">
        <f t="shared" si="8"/>
        <v>-0.1575092432</v>
      </c>
      <c r="R14" s="52">
        <f t="shared" si="8"/>
        <v>-0.1432824128</v>
      </c>
      <c r="S14" s="52">
        <f t="shared" si="8"/>
        <v>-0.2187563849</v>
      </c>
      <c r="T14" s="52">
        <f t="shared" si="8"/>
        <v>2.119047619</v>
      </c>
      <c r="U14" s="52">
        <f t="shared" si="8"/>
        <v>-0.2458146745</v>
      </c>
    </row>
    <row r="15">
      <c r="A15" s="37">
        <v>2009.0</v>
      </c>
      <c r="B15" s="47">
        <v>382772.0</v>
      </c>
      <c r="C15" s="47">
        <v>136599.0</v>
      </c>
      <c r="D15" s="47">
        <v>112972.0</v>
      </c>
      <c r="E15" s="47">
        <v>89426.0</v>
      </c>
      <c r="F15" s="47">
        <v>32749.0</v>
      </c>
      <c r="G15" s="47">
        <v>11027.0</v>
      </c>
      <c r="H15" s="47">
        <v>22881.0</v>
      </c>
      <c r="I15" s="47">
        <v>1117.0</v>
      </c>
      <c r="J15" s="49">
        <v>21763.0</v>
      </c>
      <c r="K15" s="50"/>
      <c r="L15" s="51">
        <v>2009.0</v>
      </c>
      <c r="M15" s="52">
        <f t="shared" ref="M15:U15" si="9">B15/B$6-1</f>
        <v>0.3279489875</v>
      </c>
      <c r="N15" s="52">
        <f t="shared" si="9"/>
        <v>0.5225712248</v>
      </c>
      <c r="O15" s="52">
        <f t="shared" si="9"/>
        <v>0.355084024</v>
      </c>
      <c r="P15" s="52">
        <f t="shared" si="9"/>
        <v>0.4989523794</v>
      </c>
      <c r="Q15" s="52">
        <f t="shared" si="9"/>
        <v>-0.2336547012</v>
      </c>
      <c r="R15" s="52">
        <f t="shared" si="9"/>
        <v>-0.1361535448</v>
      </c>
      <c r="S15" s="52">
        <f t="shared" si="9"/>
        <v>-0.2208336171</v>
      </c>
      <c r="T15" s="52">
        <f t="shared" si="9"/>
        <v>2.324404762</v>
      </c>
      <c r="U15" s="52">
        <f t="shared" si="9"/>
        <v>-0.2503272477</v>
      </c>
    </row>
    <row r="16">
      <c r="A16" s="37">
        <v>2010.0</v>
      </c>
      <c r="B16" s="47">
        <v>430449.0</v>
      </c>
      <c r="C16" s="47">
        <v>144526.0</v>
      </c>
      <c r="D16" s="47">
        <v>133062.0</v>
      </c>
      <c r="E16" s="47">
        <v>108264.0</v>
      </c>
      <c r="F16" s="47">
        <v>32092.0</v>
      </c>
      <c r="G16" s="47">
        <v>12505.0</v>
      </c>
      <c r="H16" s="47">
        <v>22786.0</v>
      </c>
      <c r="I16" s="47">
        <v>1200.0</v>
      </c>
      <c r="J16" s="49">
        <v>21586.0</v>
      </c>
      <c r="K16" s="50"/>
      <c r="L16" s="51">
        <v>2010.0</v>
      </c>
      <c r="M16" s="52">
        <f t="shared" ref="M16:U16" si="10">B16/B$6-1</f>
        <v>0.4933545654</v>
      </c>
      <c r="N16" s="52">
        <f t="shared" si="10"/>
        <v>0.6109278167</v>
      </c>
      <c r="O16" s="52">
        <f t="shared" si="10"/>
        <v>0.5960608859</v>
      </c>
      <c r="P16" s="52">
        <f t="shared" si="10"/>
        <v>0.8147136224</v>
      </c>
      <c r="Q16" s="52">
        <f t="shared" si="10"/>
        <v>-0.2490288763</v>
      </c>
      <c r="R16" s="52">
        <f t="shared" si="10"/>
        <v>-0.02036819428</v>
      </c>
      <c r="S16" s="52">
        <f t="shared" si="10"/>
        <v>-0.2240686508</v>
      </c>
      <c r="T16" s="52">
        <f t="shared" si="10"/>
        <v>2.571428571</v>
      </c>
      <c r="U16" s="52">
        <f t="shared" si="10"/>
        <v>-0.2564243886</v>
      </c>
    </row>
    <row r="17">
      <c r="A17" s="37">
        <v>2011.0</v>
      </c>
      <c r="B17" s="47">
        <v>484401.0</v>
      </c>
      <c r="C17" s="47">
        <v>173803.0</v>
      </c>
      <c r="D17" s="47">
        <v>149044.0</v>
      </c>
      <c r="E17" s="47">
        <v>117570.0</v>
      </c>
      <c r="F17" s="47">
        <v>32136.0</v>
      </c>
      <c r="G17" s="47">
        <v>11848.0</v>
      </c>
      <c r="H17" s="47">
        <v>22955.0</v>
      </c>
      <c r="I17" s="47">
        <v>1541.0</v>
      </c>
      <c r="J17" s="49">
        <v>21414.0</v>
      </c>
      <c r="K17" s="50"/>
      <c r="L17" s="51">
        <v>2011.0</v>
      </c>
      <c r="M17" s="52">
        <f t="shared" ref="M17:U17" si="11">B17/B$6-1</f>
        <v>0.6805299695</v>
      </c>
      <c r="N17" s="52">
        <f t="shared" si="11"/>
        <v>0.9372575683</v>
      </c>
      <c r="O17" s="52">
        <f t="shared" si="11"/>
        <v>0.7877628375</v>
      </c>
      <c r="P17" s="52">
        <f t="shared" si="11"/>
        <v>0.9707001458</v>
      </c>
      <c r="Q17" s="52">
        <f t="shared" si="11"/>
        <v>-0.2479992512</v>
      </c>
      <c r="R17" s="52">
        <f t="shared" si="11"/>
        <v>-0.07183705445</v>
      </c>
      <c r="S17" s="52">
        <f t="shared" si="11"/>
        <v>-0.2183136961</v>
      </c>
      <c r="T17" s="52">
        <f t="shared" si="11"/>
        <v>3.586309524</v>
      </c>
      <c r="U17" s="52">
        <f t="shared" si="11"/>
        <v>-0.2623492938</v>
      </c>
    </row>
    <row r="18">
      <c r="A18" s="37">
        <v>2012.0</v>
      </c>
      <c r="B18" s="47">
        <v>518139.0</v>
      </c>
      <c r="C18" s="47">
        <v>187631.0</v>
      </c>
      <c r="D18" s="47">
        <v>142597.0</v>
      </c>
      <c r="E18" s="47">
        <v>139271.0</v>
      </c>
      <c r="F18" s="47">
        <v>33969.0</v>
      </c>
      <c r="G18" s="47">
        <v>14670.0</v>
      </c>
      <c r="H18" s="47">
        <v>22280.0</v>
      </c>
      <c r="I18" s="47">
        <v>1684.0</v>
      </c>
      <c r="J18" s="49">
        <v>20596.0</v>
      </c>
      <c r="K18" s="50"/>
      <c r="L18" s="51">
        <v>2012.0</v>
      </c>
      <c r="M18" s="52">
        <f t="shared" ref="M18:U18" si="12">B18/B$6-1</f>
        <v>0.7975770444</v>
      </c>
      <c r="N18" s="52">
        <f t="shared" si="12"/>
        <v>1.091388381</v>
      </c>
      <c r="O18" s="52">
        <f t="shared" si="12"/>
        <v>0.7104319351</v>
      </c>
      <c r="P18" s="52">
        <f t="shared" si="12"/>
        <v>1.334450795</v>
      </c>
      <c r="Q18" s="52">
        <f t="shared" si="12"/>
        <v>-0.2051060046</v>
      </c>
      <c r="R18" s="52">
        <f t="shared" si="12"/>
        <v>0.1492361927</v>
      </c>
      <c r="S18" s="52">
        <f t="shared" si="12"/>
        <v>-0.241299462</v>
      </c>
      <c r="T18" s="52">
        <f t="shared" si="12"/>
        <v>4.011904762</v>
      </c>
      <c r="U18" s="52">
        <f t="shared" si="12"/>
        <v>-0.290527041</v>
      </c>
    </row>
    <row r="19">
      <c r="A19" s="37">
        <v>2013.0</v>
      </c>
      <c r="B19" s="47">
        <v>474092.0</v>
      </c>
      <c r="C19" s="47">
        <v>189860.0</v>
      </c>
      <c r="D19" s="47">
        <v>92072.0</v>
      </c>
      <c r="E19" s="47">
        <v>143243.0</v>
      </c>
      <c r="F19" s="47">
        <v>35416.0</v>
      </c>
      <c r="G19" s="47">
        <v>13501.0</v>
      </c>
      <c r="H19" s="47">
        <v>21938.0</v>
      </c>
      <c r="I19" s="47">
        <v>2069.0</v>
      </c>
      <c r="J19" s="49">
        <v>19869.0</v>
      </c>
      <c r="K19" s="50"/>
      <c r="L19" s="51">
        <v>2013.0</v>
      </c>
      <c r="M19" s="52">
        <f t="shared" ref="M19:U19" si="13">B19/B$6-1</f>
        <v>0.6447650073</v>
      </c>
      <c r="N19" s="52">
        <f t="shared" si="13"/>
        <v>1.116233448</v>
      </c>
      <c r="O19" s="52">
        <f t="shared" si="13"/>
        <v>0.1043913205</v>
      </c>
      <c r="P19" s="52">
        <f t="shared" si="13"/>
        <v>1.401029183</v>
      </c>
      <c r="Q19" s="52">
        <f t="shared" si="13"/>
        <v>-0.1712453784</v>
      </c>
      <c r="R19" s="52">
        <f t="shared" si="13"/>
        <v>0.05765765766</v>
      </c>
      <c r="S19" s="52">
        <f t="shared" si="13"/>
        <v>-0.2529455833</v>
      </c>
      <c r="T19" s="52">
        <f t="shared" si="13"/>
        <v>5.157738095</v>
      </c>
      <c r="U19" s="52">
        <f t="shared" si="13"/>
        <v>-0.3155700999</v>
      </c>
    </row>
    <row r="20">
      <c r="A20" s="37">
        <v>2014.0</v>
      </c>
      <c r="B20" s="47">
        <v>509734.0</v>
      </c>
      <c r="C20" s="47">
        <v>223213.0</v>
      </c>
      <c r="D20" s="47">
        <v>96422.0</v>
      </c>
      <c r="E20" s="47">
        <v>141520.0</v>
      </c>
      <c r="F20" s="47">
        <v>36137.0</v>
      </c>
      <c r="G20" s="47">
        <v>12443.0</v>
      </c>
      <c r="H20" s="47">
        <v>21408.0</v>
      </c>
      <c r="I20" s="47">
        <v>1998.0</v>
      </c>
      <c r="J20" s="49">
        <v>19410.0</v>
      </c>
      <c r="K20" s="50"/>
      <c r="L20" s="51">
        <v>2014.0</v>
      </c>
      <c r="M20" s="52">
        <f t="shared" ref="M20:U20" si="14">B20/B$6-1</f>
        <v>0.7684176199</v>
      </c>
      <c r="N20" s="52">
        <f t="shared" si="14"/>
        <v>1.487995452</v>
      </c>
      <c r="O20" s="52">
        <f t="shared" si="14"/>
        <v>0.1565689885</v>
      </c>
      <c r="P20" s="52">
        <f t="shared" si="14"/>
        <v>1.372148377</v>
      </c>
      <c r="Q20" s="52">
        <f t="shared" si="14"/>
        <v>-0.1543735667</v>
      </c>
      <c r="R20" s="52">
        <f t="shared" si="14"/>
        <v>-0.02522522523</v>
      </c>
      <c r="S20" s="52">
        <f t="shared" si="14"/>
        <v>-0.2709936661</v>
      </c>
      <c r="T20" s="52">
        <f t="shared" si="14"/>
        <v>4.946428571</v>
      </c>
      <c r="U20" s="52">
        <f t="shared" si="14"/>
        <v>-0.3313813297</v>
      </c>
    </row>
    <row r="21">
      <c r="A21" s="37">
        <v>2015.0</v>
      </c>
      <c r="B21" s="47">
        <v>515056.0</v>
      </c>
      <c r="C21" s="47">
        <v>226278.0</v>
      </c>
      <c r="D21" s="47">
        <v>108201.0</v>
      </c>
      <c r="E21" s="47">
        <v>129187.0</v>
      </c>
      <c r="F21" s="47">
        <v>37133.0</v>
      </c>
      <c r="G21" s="47">
        <v>14258.0</v>
      </c>
      <c r="H21" s="47">
        <v>21250.0</v>
      </c>
      <c r="I21" s="47">
        <v>2013.0</v>
      </c>
      <c r="J21" s="49">
        <v>19237.0</v>
      </c>
      <c r="K21" s="50"/>
      <c r="L21" s="51">
        <v>2015.0</v>
      </c>
      <c r="M21" s="52">
        <f t="shared" ref="M21:U21" si="15">B21/B$6-1</f>
        <v>0.7868812079</v>
      </c>
      <c r="N21" s="52">
        <f t="shared" si="15"/>
        <v>1.522158812</v>
      </c>
      <c r="O21" s="52">
        <f t="shared" si="15"/>
        <v>0.2978565174</v>
      </c>
      <c r="P21" s="52">
        <f t="shared" si="15"/>
        <v>1.16542349</v>
      </c>
      <c r="Q21" s="52">
        <f t="shared" si="15"/>
        <v>-0.131066598</v>
      </c>
      <c r="R21" s="52">
        <f t="shared" si="15"/>
        <v>0.1169604387</v>
      </c>
      <c r="S21" s="52">
        <f t="shared" si="15"/>
        <v>-0.276374038</v>
      </c>
      <c r="T21" s="52">
        <f t="shared" si="15"/>
        <v>4.991071429</v>
      </c>
      <c r="U21" s="52">
        <f t="shared" si="15"/>
        <v>-0.3373406821</v>
      </c>
    </row>
    <row r="22">
      <c r="A22" s="37">
        <v>2016.0</v>
      </c>
      <c r="B22" s="47">
        <v>516124.0</v>
      </c>
      <c r="C22" s="47">
        <v>246851.0</v>
      </c>
      <c r="D22" s="47">
        <v>87933.0</v>
      </c>
      <c r="E22" s="47">
        <v>136405.0</v>
      </c>
      <c r="F22" s="47">
        <v>36082.0</v>
      </c>
      <c r="G22" s="47">
        <v>8853.0</v>
      </c>
      <c r="H22" s="47">
        <v>21901.0</v>
      </c>
      <c r="I22" s="47">
        <v>1990.0</v>
      </c>
      <c r="J22" s="49">
        <v>19912.0</v>
      </c>
      <c r="K22" s="50"/>
      <c r="L22" s="51">
        <v>2016.0</v>
      </c>
      <c r="M22" s="52">
        <f t="shared" ref="M22:U22" si="16">B22/B$6-1</f>
        <v>0.7905864149</v>
      </c>
      <c r="N22" s="52">
        <f t="shared" si="16"/>
        <v>1.751471309</v>
      </c>
      <c r="O22" s="52">
        <f t="shared" si="16"/>
        <v>0.05474456932</v>
      </c>
      <c r="P22" s="52">
        <f t="shared" si="16"/>
        <v>1.286411103</v>
      </c>
      <c r="Q22" s="52">
        <f t="shared" si="16"/>
        <v>-0.1556605981</v>
      </c>
      <c r="R22" s="52">
        <f t="shared" si="16"/>
        <v>-0.3064629847</v>
      </c>
      <c r="S22" s="52">
        <f t="shared" si="16"/>
        <v>-0.2542055438</v>
      </c>
      <c r="T22" s="52">
        <f t="shared" si="16"/>
        <v>4.922619048</v>
      </c>
      <c r="U22" s="52">
        <f t="shared" si="16"/>
        <v>-0.3140888736</v>
      </c>
    </row>
    <row r="23">
      <c r="A23" s="37">
        <v>2017.0</v>
      </c>
      <c r="B23" s="47">
        <v>532074.0</v>
      </c>
      <c r="C23" s="47">
        <v>258041.0</v>
      </c>
      <c r="D23" s="47">
        <v>79663.0</v>
      </c>
      <c r="E23" s="47">
        <v>147230.0</v>
      </c>
      <c r="F23" s="47">
        <v>38045.0</v>
      </c>
      <c r="G23" s="47">
        <v>9095.0</v>
      </c>
      <c r="H23" s="47">
        <v>21902.0</v>
      </c>
      <c r="I23" s="47">
        <v>1990.0</v>
      </c>
      <c r="J23" s="49">
        <v>19912.0</v>
      </c>
      <c r="K23" s="50"/>
      <c r="L23" s="51">
        <v>2017.0</v>
      </c>
      <c r="M23" s="52">
        <f t="shared" ref="M23:U23" si="17">B23/B$6-1</f>
        <v>0.8459216703</v>
      </c>
      <c r="N23" s="52">
        <f t="shared" si="17"/>
        <v>1.876198226</v>
      </c>
      <c r="O23" s="52">
        <f t="shared" si="17"/>
        <v>-0.04445297413</v>
      </c>
      <c r="P23" s="52">
        <f t="shared" si="17"/>
        <v>1.467858999</v>
      </c>
      <c r="Q23" s="52">
        <f t="shared" si="17"/>
        <v>-0.1097252773</v>
      </c>
      <c r="R23" s="52">
        <f t="shared" si="17"/>
        <v>-0.2875048962</v>
      </c>
      <c r="S23" s="52">
        <f t="shared" si="17"/>
        <v>-0.2541714908</v>
      </c>
      <c r="T23" s="52">
        <f t="shared" si="17"/>
        <v>4.922619048</v>
      </c>
      <c r="U23" s="52">
        <f t="shared" si="17"/>
        <v>-0.3140888736</v>
      </c>
    </row>
    <row r="24">
      <c r="A24" s="37">
        <v>2018.0</v>
      </c>
      <c r="B24" s="47">
        <v>571956.0</v>
      </c>
      <c r="C24" s="47">
        <v>276242.0</v>
      </c>
      <c r="D24" s="47">
        <v>103167.0</v>
      </c>
      <c r="E24" s="47">
        <v>157522.0</v>
      </c>
      <c r="F24" s="47">
        <v>27994.0</v>
      </c>
      <c r="G24" s="47">
        <v>7031.0</v>
      </c>
      <c r="H24" s="47">
        <v>21071.0</v>
      </c>
      <c r="I24" s="47">
        <v>2433.0</v>
      </c>
      <c r="J24" s="49">
        <v>18638.0</v>
      </c>
      <c r="K24" s="50"/>
      <c r="L24" s="51">
        <v>2018.0</v>
      </c>
      <c r="M24" s="52">
        <f t="shared" ref="M24:U24" si="18">B24/B$6-1</f>
        <v>0.9842840936</v>
      </c>
      <c r="N24" s="52">
        <f t="shared" si="18"/>
        <v>2.079071737</v>
      </c>
      <c r="O24" s="52">
        <f t="shared" si="18"/>
        <v>0.237474361</v>
      </c>
      <c r="P24" s="52">
        <f t="shared" si="18"/>
        <v>1.640372785</v>
      </c>
      <c r="Q24" s="52">
        <f t="shared" si="18"/>
        <v>-0.3449244162</v>
      </c>
      <c r="R24" s="52">
        <f t="shared" si="18"/>
        <v>-0.4491970231</v>
      </c>
      <c r="S24" s="52">
        <f t="shared" si="18"/>
        <v>-0.2824695226</v>
      </c>
      <c r="T24" s="52">
        <f t="shared" si="18"/>
        <v>6.241071429</v>
      </c>
      <c r="U24" s="52">
        <f t="shared" si="18"/>
        <v>-0.3579745091</v>
      </c>
    </row>
    <row r="25">
      <c r="A25" s="37">
        <v>2019.0</v>
      </c>
      <c r="B25" s="47">
        <v>615945.0</v>
      </c>
      <c r="C25" s="47">
        <v>289001.0</v>
      </c>
      <c r="D25" s="47">
        <v>136179.0</v>
      </c>
      <c r="E25" s="47">
        <v>157771.0</v>
      </c>
      <c r="F25" s="47">
        <v>27863.0</v>
      </c>
      <c r="G25" s="47">
        <v>5130.0</v>
      </c>
      <c r="H25" s="47">
        <v>20509.0</v>
      </c>
      <c r="I25" s="47">
        <v>2688.0</v>
      </c>
      <c r="J25" s="49">
        <v>17821.0</v>
      </c>
      <c r="K25" s="50"/>
      <c r="L25" s="51">
        <v>2019.0</v>
      </c>
      <c r="M25" s="52">
        <f t="shared" ref="M25:U25" si="19">B25/B$6-1</f>
        <v>1.136894912</v>
      </c>
      <c r="N25" s="52">
        <f t="shared" si="19"/>
        <v>2.221287173</v>
      </c>
      <c r="O25" s="52">
        <f t="shared" si="19"/>
        <v>0.6334488839</v>
      </c>
      <c r="P25" s="52">
        <f t="shared" si="19"/>
        <v>1.644546506</v>
      </c>
      <c r="Q25" s="52">
        <f t="shared" si="19"/>
        <v>-0.347989891</v>
      </c>
      <c r="R25" s="52">
        <f t="shared" si="19"/>
        <v>-0.598119859</v>
      </c>
      <c r="S25" s="52">
        <f t="shared" si="19"/>
        <v>-0.301607301</v>
      </c>
      <c r="T25" s="52">
        <f t="shared" si="19"/>
        <v>7</v>
      </c>
      <c r="U25" s="52">
        <f t="shared" si="19"/>
        <v>-0.3861178092</v>
      </c>
    </row>
  </sheetData>
  <hyperlinks>
    <hyperlink r:id="rId1" ref="A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2.5"/>
    <col customWidth="1" min="3" max="3" width="16.25"/>
    <col customWidth="1" min="4" max="4" width="23.38"/>
    <col customWidth="1" min="5" max="5" width="24.5"/>
  </cols>
  <sheetData>
    <row r="1">
      <c r="A1" s="53" t="s">
        <v>39</v>
      </c>
    </row>
    <row r="3">
      <c r="A3" s="54" t="s">
        <v>40</v>
      </c>
      <c r="B3" s="55" t="s">
        <v>1</v>
      </c>
      <c r="C3" s="55" t="s">
        <v>41</v>
      </c>
      <c r="D3" s="55" t="s">
        <v>42</v>
      </c>
      <c r="E3" s="55" t="s">
        <v>43</v>
      </c>
    </row>
    <row r="4">
      <c r="A4" s="56" t="s">
        <v>44</v>
      </c>
      <c r="B4" s="57">
        <v>2019.0</v>
      </c>
      <c r="C4" s="58">
        <f t="shared" ref="C4:C5" si="1">616159594/1000000</f>
        <v>616.159594</v>
      </c>
      <c r="D4" s="58">
        <v>128.0</v>
      </c>
      <c r="E4" s="59">
        <f t="shared" ref="E4:E6" si="2">D4/$D$4</f>
        <v>1</v>
      </c>
    </row>
    <row r="5">
      <c r="A5" s="56" t="s">
        <v>45</v>
      </c>
      <c r="B5" s="57" t="s">
        <v>46</v>
      </c>
      <c r="C5" s="58">
        <f t="shared" si="1"/>
        <v>616.159594</v>
      </c>
      <c r="D5" s="58">
        <v>750.0</v>
      </c>
      <c r="E5" s="59">
        <f t="shared" si="2"/>
        <v>5.859375</v>
      </c>
    </row>
    <row r="6">
      <c r="A6" s="56" t="s">
        <v>47</v>
      </c>
      <c r="B6" s="57">
        <v>2021.0</v>
      </c>
      <c r="C6" s="60">
        <f>613990256/1000000</f>
        <v>613.990256</v>
      </c>
      <c r="D6" s="58">
        <v>874.886</v>
      </c>
      <c r="E6" s="59">
        <f t="shared" si="2"/>
        <v>6.835046875</v>
      </c>
    </row>
    <row r="7">
      <c r="C7" s="61"/>
      <c r="D7" s="62"/>
    </row>
  </sheetData>
  <hyperlinks>
    <hyperlink r:id="rId1" ref="A4"/>
    <hyperlink r:id="rId2" ref="A5"/>
    <hyperlink r:id="rId3" ref="A6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38"/>
  </cols>
  <sheetData>
    <row r="1">
      <c r="A1" s="53" t="s">
        <v>48</v>
      </c>
      <c r="B1" s="63"/>
    </row>
    <row r="2">
      <c r="A2" s="64"/>
      <c r="B2" s="63"/>
    </row>
    <row r="3">
      <c r="A3" s="65" t="s">
        <v>49</v>
      </c>
      <c r="B3" s="66" t="s">
        <v>50</v>
      </c>
    </row>
    <row r="4">
      <c r="A4" s="56" t="s">
        <v>51</v>
      </c>
      <c r="B4" s="11">
        <f>616*(0.3+0.01)*0.67</f>
        <v>127.9432</v>
      </c>
    </row>
    <row r="5">
      <c r="A5" s="8" t="s">
        <v>52</v>
      </c>
      <c r="B5" s="11">
        <f>616*(1.2+0.1)*0.67-B4</f>
        <v>408.5928</v>
      </c>
    </row>
    <row r="6">
      <c r="A6" s="8" t="s">
        <v>53</v>
      </c>
      <c r="B6" s="11">
        <f>(775-616)*(1.2+0.1)*0.67</f>
        <v>138.489</v>
      </c>
    </row>
    <row r="7">
      <c r="A7" s="67" t="s">
        <v>54</v>
      </c>
      <c r="B7" s="11">
        <f>$C$16</f>
        <v>331.65</v>
      </c>
    </row>
    <row r="10">
      <c r="A10" s="68" t="s">
        <v>55</v>
      </c>
      <c r="B10" s="69" t="s">
        <v>56</v>
      </c>
      <c r="C10" s="69" t="s">
        <v>57</v>
      </c>
    </row>
    <row r="11">
      <c r="A11" s="67" t="s">
        <v>58</v>
      </c>
      <c r="B11" s="70">
        <v>10.0</v>
      </c>
      <c r="C11" s="70">
        <v>10.0</v>
      </c>
    </row>
    <row r="12">
      <c r="A12" s="67" t="s">
        <v>59</v>
      </c>
      <c r="B12" s="8" t="s">
        <v>60</v>
      </c>
      <c r="C12" s="8" t="s">
        <v>61</v>
      </c>
    </row>
    <row r="13">
      <c r="A13" s="8" t="s">
        <v>62</v>
      </c>
      <c r="B13" s="8">
        <v>18.0</v>
      </c>
      <c r="C13" s="8">
        <v>25.0</v>
      </c>
    </row>
    <row r="14">
      <c r="A14" s="8" t="s">
        <v>63</v>
      </c>
      <c r="B14" s="8">
        <v>2.5</v>
      </c>
      <c r="C14" s="8">
        <v>4.0</v>
      </c>
    </row>
    <row r="15">
      <c r="A15" s="8" t="s">
        <v>64</v>
      </c>
      <c r="B15" s="71">
        <f t="shared" ref="B15:C15" si="1">B11*(B13+B14)*0.67</f>
        <v>137.35</v>
      </c>
      <c r="C15" s="71">
        <f t="shared" si="1"/>
        <v>194.3</v>
      </c>
    </row>
    <row r="16">
      <c r="A16" s="64" t="s">
        <v>65</v>
      </c>
      <c r="C16" s="72">
        <f>C15+B15</f>
        <v>331.65</v>
      </c>
    </row>
  </sheetData>
  <hyperlinks>
    <hyperlink r:id="rId1" ref="A4"/>
    <hyperlink r:id="rId2" ref="A7"/>
    <hyperlink r:id="rId3" ref="A11"/>
    <hyperlink r:id="rId4" ref="A12"/>
  </hyperlin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6.0"/>
    <col customWidth="1" min="2" max="5" width="16.0"/>
    <col customWidth="1" min="6" max="6" width="15.63"/>
    <col customWidth="1" min="7" max="7" width="14.25"/>
  </cols>
  <sheetData>
    <row r="1">
      <c r="A1" s="53" t="s">
        <v>66</v>
      </c>
      <c r="B1" s="73"/>
      <c r="C1" s="73"/>
      <c r="D1" s="73"/>
      <c r="E1" s="73"/>
      <c r="F1" s="73"/>
      <c r="G1" s="73"/>
    </row>
    <row r="2">
      <c r="B2" s="73"/>
      <c r="C2" s="73"/>
      <c r="D2" s="73"/>
      <c r="E2" s="73"/>
      <c r="F2" s="73"/>
      <c r="G2" s="73"/>
    </row>
    <row r="3">
      <c r="A3" s="74"/>
      <c r="B3" s="75" t="s">
        <v>67</v>
      </c>
      <c r="C3" s="75" t="s">
        <v>68</v>
      </c>
      <c r="D3" s="75" t="s">
        <v>69</v>
      </c>
      <c r="E3" s="75" t="s">
        <v>70</v>
      </c>
      <c r="F3" s="75" t="s">
        <v>71</v>
      </c>
      <c r="G3" s="75" t="s">
        <v>72</v>
      </c>
    </row>
    <row r="4">
      <c r="A4" s="56" t="s">
        <v>73</v>
      </c>
      <c r="B4" s="76">
        <v>616.0</v>
      </c>
      <c r="C4" s="76">
        <v>0.0</v>
      </c>
      <c r="D4" s="76">
        <f>128</f>
        <v>128</v>
      </c>
      <c r="E4" s="76">
        <v>0.0</v>
      </c>
      <c r="F4" s="76">
        <v>2.688</v>
      </c>
      <c r="G4" s="76">
        <v>0.0</v>
      </c>
    </row>
    <row r="5">
      <c r="A5" s="8" t="s">
        <v>49</v>
      </c>
      <c r="B5" s="76">
        <v>775.0</v>
      </c>
      <c r="C5" s="76">
        <v>20.0</v>
      </c>
      <c r="D5" s="12">
        <f>B5*(1.2+0.1)*0.67</f>
        <v>675.025</v>
      </c>
      <c r="E5" s="12">
        <f>'Chart5_CMM underreporting'!C16</f>
        <v>331.65</v>
      </c>
      <c r="F5" s="12">
        <f t="shared" ref="F5:G5" si="1">D5*29.8*10^-3</f>
        <v>20.115745</v>
      </c>
      <c r="G5" s="12">
        <f t="shared" si="1"/>
        <v>9.88317</v>
      </c>
    </row>
    <row r="7">
      <c r="A7" s="74"/>
      <c r="B7" s="77" t="s">
        <v>44</v>
      </c>
      <c r="C7" s="77" t="s">
        <v>49</v>
      </c>
      <c r="D7" s="78" t="s">
        <v>74</v>
      </c>
      <c r="E7" s="79"/>
    </row>
    <row r="8">
      <c r="A8" s="75" t="s">
        <v>75</v>
      </c>
      <c r="B8" s="80">
        <v>2.688</v>
      </c>
      <c r="C8" s="81">
        <f>F5</f>
        <v>20.115745</v>
      </c>
      <c r="D8" s="82"/>
      <c r="E8" s="83"/>
    </row>
    <row r="9">
      <c r="A9" s="75" t="s">
        <v>72</v>
      </c>
      <c r="B9" s="80">
        <v>0.0</v>
      </c>
      <c r="C9" s="81">
        <f>G5</f>
        <v>9.88317</v>
      </c>
      <c r="D9" s="82"/>
      <c r="E9" s="83"/>
    </row>
    <row r="10">
      <c r="A10" s="75" t="s">
        <v>76</v>
      </c>
      <c r="B10" s="81"/>
      <c r="C10" s="81"/>
      <c r="D10" s="84">
        <v>23.5</v>
      </c>
      <c r="E10" s="83"/>
    </row>
  </sheetData>
  <hyperlinks>
    <hyperlink r:id="rId1" ref="A4"/>
    <hyperlink r:id="rId2" ref="D7"/>
  </hyperlinks>
  <drawing r:id="rId3"/>
</worksheet>
</file>